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720" windowHeight="7320" tabRatio="865" firstSheet="16" activeTab="19"/>
  </bookViews>
  <sheets>
    <sheet name="Percentuais" sheetId="1" r:id="rId1"/>
    <sheet name="Resumo" sheetId="2" r:id="rId2"/>
    <sheet name="Visitas" sheetId="3" r:id="rId3"/>
    <sheet name="Visitantes" sheetId="4" r:id="rId4"/>
    <sheet name="Divulgacao" sheetId="5" r:id="rId5"/>
    <sheet name="Eventos" sheetId="6" r:id="rId6"/>
    <sheet name="Outras" sheetId="7" r:id="rId7"/>
    <sheet name="Representacoes" sheetId="8" r:id="rId8"/>
    <sheet name="Administrativas" sheetId="9" r:id="rId9"/>
    <sheet name="CDs-FGs" sheetId="10" r:id="rId10"/>
    <sheet name="Bancas&amp;Comissoes" sheetId="11" r:id="rId11"/>
    <sheet name="ApoioAcademico" sheetId="12" r:id="rId12"/>
    <sheet name="ProducaoTecnica" sheetId="13" r:id="rId13"/>
    <sheet name="ProducaoArtistica" sheetId="14" r:id="rId14"/>
    <sheet name="Publicacoes" sheetId="15" r:id="rId15"/>
    <sheet name="Extensão" sheetId="16" r:id="rId16"/>
    <sheet name="Pesquisa" sheetId="17" r:id="rId17"/>
    <sheet name="Orientacoes-PG" sheetId="18" r:id="rId18"/>
    <sheet name="Orientacoes-Gr" sheetId="19" r:id="rId19"/>
    <sheet name="Turmas-PG" sheetId="20" r:id="rId20"/>
    <sheet name="Turmas-GR" sheetId="21" r:id="rId21"/>
    <sheet name="CH" sheetId="22" r:id="rId22"/>
    <sheet name="CapacSemAfastamento" sheetId="23" r:id="rId23"/>
    <sheet name="Outros_Afastamentos" sheetId="24" r:id="rId24"/>
    <sheet name="Afast_Qualificacao" sheetId="25" r:id="rId25"/>
    <sheet name="Professores" sheetId="26" r:id="rId26"/>
  </sheets>
  <externalReferences>
    <externalReference r:id="rId29"/>
  </externalReferences>
  <definedNames>
    <definedName name="_xlnm.Print_Area" localSheetId="1">'Resumo'!$A$1:$I$256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  <author> Eduardo</author>
  </authors>
  <commentList>
    <comment ref="H94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5" authorId="0">
      <text>
        <r>
          <rPr>
            <b/>
            <sz val="8"/>
            <rFont val="Tahoma"/>
            <family val="0"/>
          </rPr>
          <t>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2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3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I36" authorId="1">
      <text>
        <r>
          <rPr>
            <b/>
            <sz val="8"/>
            <rFont val="Tahoma"/>
            <family val="0"/>
          </rPr>
          <t xml:space="preserve"> Levar em conta, usando o bom senso,  admissoes, retornos e afastamentos no inicio ou final do periodo.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</commentList>
</comments>
</file>

<file path=xl/sharedStrings.xml><?xml version="1.0" encoding="utf-8"?>
<sst xmlns="http://schemas.openxmlformats.org/spreadsheetml/2006/main" count="1994" uniqueCount="335">
  <si>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</si>
  <si>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</si>
  <si>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</si>
  <si>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</si>
  <si>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</si>
  <si>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</si>
  <si>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</si>
  <si>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</si>
  <si>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</si>
  <si>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</si>
  <si>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</si>
  <si>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</si>
  <si>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</si>
  <si>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</si>
  <si>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</si>
  <si>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</si>
  <si>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</si>
  <si>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</si>
  <si>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</si>
  <si>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</si>
  <si>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Total</t>
  </si>
  <si>
    <t>Aprovados</t>
  </si>
  <si>
    <t>Nível</t>
  </si>
  <si>
    <t>ACE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</si>
  <si>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</si>
  <si>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</si>
  <si>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</si>
  <si>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</si>
  <si>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</si>
  <si>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</si>
  <si>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</si>
  <si>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</si>
  <si>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</si>
  <si>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</si>
  <si>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</si>
  <si>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</si>
  <si>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</si>
  <si>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</si>
  <si>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</si>
  <si>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</si>
  <si>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</si>
  <si>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</si>
  <si>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</si>
  <si>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</si>
  <si>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</si>
  <si>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</si>
  <si>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</si>
  <si>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</si>
  <si>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</si>
  <si>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</si>
  <si>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</si>
  <si>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</si>
  <si>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</si>
  <si>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</si>
  <si>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Trabalhos completos publicados em anais de eventos internacionais</t>
  </si>
  <si>
    <t>Trabalhos completos publicados em anais de eventos nacionais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</si>
  <si>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</si>
  <si>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</si>
  <si>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</si>
  <si>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</si>
  <si>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pesquisadores externos ao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</si>
  <si>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bolsistas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</si>
  <si>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não bolsistas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</si>
  <si>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externos à UFCG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</si>
  <si>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</si>
  <si>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</si>
  <si>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</si>
  <si>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externas ao departamento envolvidas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</si>
  <si>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</si>
  <si>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</si>
  <si>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</si>
  <si>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</si>
  <si>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</si>
  <si>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</si>
  <si>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</si>
  <si>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</si>
  <si>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</si>
  <si>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</si>
  <si>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</si>
  <si>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</si>
  <si>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</si>
  <si>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</si>
  <si>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</si>
  <si>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</si>
  <si>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</si>
  <si>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</si>
  <si>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</si>
  <si>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</si>
  <si>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</si>
  <si>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</si>
  <si>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</si>
  <si>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</si>
  <si>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</si>
  <si>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</si>
  <si>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</si>
  <si>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</si>
  <si>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</si>
  <si>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</si>
  <si>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</si>
  <si>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</si>
  <si>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</si>
  <si>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</si>
  <si>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 xml:space="preserve">1 - Voluntários </t>
  </si>
  <si>
    <t>2 - Visitantes (CNPq, Convênios, etc...)</t>
  </si>
  <si>
    <t>AFASTADOS INTEGRALMENTE</t>
  </si>
  <si>
    <t>Pós-Doutorado</t>
  </si>
  <si>
    <t>Doutorado</t>
  </si>
  <si>
    <t>Mestrado</t>
  </si>
  <si>
    <t>Especialização</t>
  </si>
  <si>
    <t>Licenças</t>
  </si>
  <si>
    <t>A disposição de outros Órgãos (Externos à UFCG)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</si>
  <si>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</si>
  <si>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</si>
  <si>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</si>
  <si>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</si>
  <si>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</si>
  <si>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</si>
  <si>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</si>
  <si>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</si>
  <si>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</si>
  <si>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</si>
  <si>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</si>
  <si>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</si>
  <si>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</si>
  <si>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</si>
  <si>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</si>
  <si>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</si>
  <si>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</si>
  <si>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</si>
  <si>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horas acessórias (atendendimento, preparação de aulas, avaliação, etc.) (NAG)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</si>
  <si>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</si>
  <si>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</si>
  <si>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</si>
  <si>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</si>
  <si>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</si>
  <si>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</si>
  <si>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horas acessórias (atendendimento, preparação de aulas, avaliação, etc.) (NAP)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</si>
  <si>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</si>
  <si>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</si>
  <si>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</si>
  <si>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</si>
  <si>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</si>
  <si>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</si>
  <si>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</si>
  <si>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</si>
  <si>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</si>
  <si>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</si>
  <si>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</si>
  <si>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Tese de Doutorado</t>
  </si>
  <si>
    <t>Dissertação de Mestrado</t>
  </si>
  <si>
    <t xml:space="preserve">Monografia de Especialização </t>
  </si>
  <si>
    <t>Iniciação Científica</t>
  </si>
  <si>
    <t>Extensão</t>
  </si>
  <si>
    <t>Tutoria Acadêmica</t>
  </si>
  <si>
    <t>Estágio</t>
  </si>
  <si>
    <t>Trabalho final de curso</t>
  </si>
  <si>
    <t>Outras</t>
  </si>
  <si>
    <t>Artigos técnicos ou científicos publicados em periódicos indexados internacionalmente</t>
  </si>
  <si>
    <t>Artigos técnicos ou científicos publicados em periódicos de circulação nacional</t>
  </si>
  <si>
    <t>Listagem dos Professores</t>
  </si>
  <si>
    <t>Artigos de divulgação científica, tecnológica, artística ou cultural, publicados em periódicos especializados em periódicos especializados</t>
  </si>
  <si>
    <t>Artigos de Opinião</t>
  </si>
  <si>
    <t>Publicações locais (pré-prints, relatórios técnicos, etc...)</t>
  </si>
  <si>
    <t>Materiais didáticos intrucionais (apostilas, kits, etc...)</t>
  </si>
  <si>
    <t>Patentes ou licenças registradas</t>
  </si>
  <si>
    <t>Obras artísticas ou culturais premiadas em nível internacional</t>
  </si>
  <si>
    <t>Obras artísticas ou culturais apresentadas ou publicadas em nível internacional</t>
  </si>
  <si>
    <t>Obras artísticas ou culturais premiadas em nível nacional</t>
  </si>
  <si>
    <t>Obras artísticas ou culturais apresentadas ou publicadas em nível nacional</t>
  </si>
  <si>
    <t>Obras artísticas ou culturais premiadas em nível regional</t>
  </si>
  <si>
    <t>Obras artísticas ou culturais apresentadas ou publicadas em nível regional</t>
  </si>
  <si>
    <t>Obras artísticas ou culturais premiadas em nível local</t>
  </si>
  <si>
    <t>Obras artísticas ou culturais apresentadas ou publicadas em nível local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</si>
  <si>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</si>
  <si>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</si>
  <si>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</si>
  <si>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</si>
  <si>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</si>
  <si>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</si>
  <si>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</si>
  <si>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</si>
  <si>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</si>
  <si>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</si>
  <si>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</si>
  <si>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</si>
  <si>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</si>
  <si>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</si>
  <si>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</si>
  <si>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</si>
  <si>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</si>
  <si>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Saida</t>
  </si>
  <si>
    <t>Retorno</t>
  </si>
  <si>
    <t>UNIDADE ACADÊMICA  MATEMÁTICA E ESTATÍSTICA</t>
  </si>
  <si>
    <t>UNIDADE ACADÊMICA MATEMÁTICA E ESTATÍSTICA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</si>
  <si>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</si>
  <si>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</si>
  <si>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</si>
  <si>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</si>
  <si>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</si>
  <si>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</si>
  <si>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</si>
  <si>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Amanda dos Santos Gomes</t>
  </si>
  <si>
    <t>Antônio Gomes Nunes</t>
  </si>
  <si>
    <t>Antônio José da Silva</t>
  </si>
  <si>
    <t>Aparecido Jesuino de Souza</t>
  </si>
  <si>
    <t>Bráulio Maia Junior</t>
  </si>
  <si>
    <t>Claudianor Oliveira Alves</t>
  </si>
  <si>
    <t>Daniel Cordeiro de Morais Filho</t>
  </si>
  <si>
    <t>Daniel Marinho Pellegrino</t>
  </si>
  <si>
    <t>Davis Matias de Oliveira</t>
  </si>
  <si>
    <t>Florence Ayres Campello de Oliveira</t>
  </si>
  <si>
    <t>Francisco Antônio Morais de Souza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</si>
  <si>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</si>
  <si>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</si>
  <si>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</si>
  <si>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</si>
  <si>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</si>
  <si>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</si>
  <si>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</si>
  <si>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</si>
  <si>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</si>
  <si>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</si>
  <si>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</si>
  <si>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</si>
  <si>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</si>
  <si>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</si>
  <si>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</si>
  <si>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</si>
  <si>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</si>
  <si>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</si>
  <si>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Resumos publicados em anais de eventos internacionais</t>
  </si>
  <si>
    <t>Resumos publicados em anais de eventos nacionais</t>
  </si>
  <si>
    <t>Ministração de Minicurso ou palestra em eventos técnico-cientificos ou artisticos culturais</t>
  </si>
  <si>
    <t>AFASTAMENTOS DEFINITIVOS</t>
  </si>
  <si>
    <t>3 - Visitantes pela UFCG</t>
  </si>
  <si>
    <t>4 - Estagiários Graduados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</si>
  <si>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</si>
  <si>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</si>
  <si>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</si>
  <si>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</si>
  <si>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</si>
  <si>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</si>
  <si>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</si>
  <si>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</si>
  <si>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</si>
  <si>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</si>
  <si>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</si>
  <si>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B6 - ORIENTAÇÕES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</si>
  <si>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</si>
  <si>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</si>
  <si>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</si>
  <si>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</si>
  <si>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</si>
  <si>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</si>
  <si>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</si>
  <si>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</si>
  <si>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</si>
  <si>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</si>
  <si>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</si>
  <si>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</si>
  <si>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</si>
  <si>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Orçamento Global:</t>
  </si>
  <si>
    <t>Total desenbolsado:</t>
  </si>
  <si>
    <t>Valor utilizado:</t>
  </si>
  <si>
    <t>Saldo:</t>
  </si>
  <si>
    <t>Total desembolsado: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</si>
  <si>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</si>
  <si>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</si>
  <si>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</si>
  <si>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</si>
  <si>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</si>
  <si>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</si>
  <si>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</si>
  <si>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</si>
  <si>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</si>
  <si>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</si>
  <si>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</si>
  <si>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</si>
  <si>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</si>
  <si>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</si>
  <si>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</si>
  <si>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</si>
  <si>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</si>
  <si>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</si>
  <si>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</si>
  <si>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</si>
  <si>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</si>
  <si>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</si>
  <si>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</si>
  <si>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</si>
  <si>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COLABORADORES (não conta como carga horária para efeito de dados gerais.)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</si>
  <si>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</si>
  <si>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</si>
  <si>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</si>
  <si>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</si>
  <si>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</si>
  <si>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</si>
  <si>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Titulares/Doutores</t>
  </si>
  <si>
    <t>Adjuntos/Doutores</t>
  </si>
  <si>
    <t>Assistentes/Mestres</t>
  </si>
  <si>
    <t>Auxiliares/(Especialistas + Graduados)</t>
  </si>
  <si>
    <t>Associados/Doutores</t>
  </si>
  <si>
    <t>Obs.: CHTR é igual a soma das cargas horárias das atividades realizadas no período menos os afastamentos.</t>
  </si>
  <si>
    <t>Carga Horária Total Realizada(CHTR)            (Deve estar entre CHMPC e CHSLD)</t>
  </si>
  <si>
    <t>Preencha apenas as celulas em branco,</t>
  </si>
  <si>
    <t>consultando as demais planilhas.</t>
  </si>
  <si>
    <t>Total de matrículas atendidas.</t>
  </si>
  <si>
    <t>C2 - RECURSOS CAPTADOS POR PROJETOS DE PESQUISA</t>
  </si>
  <si>
    <t>Total de recursos aprovados</t>
  </si>
  <si>
    <t>Total de recursos utilizados no período</t>
  </si>
  <si>
    <t>Total de recursos remanescentes daqueles desembolsados</t>
  </si>
  <si>
    <t>D2 - RECURSOS CAPTADOS POR PROJETOS DE EXTENSÃO</t>
  </si>
  <si>
    <t>Total de recursos desembolsados pelas agências de fomento</t>
  </si>
  <si>
    <t>PROLICEN</t>
  </si>
  <si>
    <t>Resumo Geral das Várias Atividades Desenvolvidas Pelos Docentes no</t>
  </si>
  <si>
    <t>Local</t>
  </si>
  <si>
    <t>Data</t>
  </si>
  <si>
    <t>Resumos publicados em anais de eventos regionais</t>
  </si>
  <si>
    <t>Resumos publicados em anais de eventos locais</t>
  </si>
  <si>
    <t>Trabalhos completos publicados em anais de eventos regionais</t>
  </si>
  <si>
    <t>Trabalhos completos publicados em anais de eventos locais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</si>
  <si>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</si>
  <si>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</si>
  <si>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</si>
  <si>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Participações em eventos técnico-cientificos ou artisticos culturais como debatedor convidado</t>
  </si>
  <si>
    <t>Atividades de divulgação realizadas por docentes da Unidade Acadêmica</t>
  </si>
  <si>
    <t>Teses defendidas sob orientação de docentes da Unidade Acadêmica</t>
  </si>
  <si>
    <t>Dissertações defendidas sob orientação de docentes da Unidade Acadêmica</t>
  </si>
  <si>
    <t>Monografias defendidas sob orientação de docentes da Unidade Acadêmica</t>
  </si>
  <si>
    <t>Capítulos de livros didáticos ou técnicos publicados</t>
  </si>
  <si>
    <t>Livros técnicos e didáticos publicados</t>
  </si>
  <si>
    <t>Traduções de livros didáticos ou técnicos pubilcadas</t>
  </si>
  <si>
    <t>Organização de livros didáticos ou técnicos</t>
  </si>
  <si>
    <t xml:space="preserve">Distribuição Percentual das Atividades Docentes da Unidade Acadêmica </t>
  </si>
  <si>
    <t>Não houve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</si>
</sst>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dd/mm/yy;@"/>
    <numFmt numFmtId="175" formatCode="mm/dd/yy;@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"/>
    <numFmt numFmtId="183" formatCode="0.000"/>
    <numFmt numFmtId="184" formatCode="0.0000"/>
    <numFmt numFmtId="185" formatCode="0.00000"/>
    <numFmt numFmtId="186" formatCode="_(* #,##0.0_);_(* \(#,##0.0\);_(* &quot;-&quot;??_);_(@_)"/>
    <numFmt numFmtId="187" formatCode="_(* #,##0_);_(* \(#,##0\);_(* &quot;-&quot;??_);_(@_)"/>
    <numFmt numFmtId="188" formatCode="mmm/yyyy"/>
    <numFmt numFmtId="189" formatCode="[$-409]dddd\,\ mmmm\ dd\,\ yyyy"/>
    <numFmt numFmtId="190" formatCode="0.0%"/>
    <numFmt numFmtId="191" formatCode="[$-416]dddd\,\ d&quot; de &quot;mmmm&quot; de &quot;yyyy"/>
    <numFmt numFmtId="192" formatCode="dd/mm/yy"/>
    <numFmt numFmtId="193" formatCode="&quot;R$ &quot;#,##0.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u val="single"/>
      <vertAlign val="superscript"/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2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2" borderId="3" xfId="0" applyFill="1" applyBorder="1" applyAlignment="1">
      <alignment/>
    </xf>
    <xf numFmtId="49" fontId="0" fillId="2" borderId="3" xfId="0" applyNumberForma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4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174" fontId="4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" xfId="0" applyNumberFormat="1" applyFont="1" applyBorder="1" applyAlignment="1" applyProtection="1">
      <alignment horizontal="left"/>
      <protection/>
    </xf>
    <xf numFmtId="1" fontId="4" fillId="0" borderId="5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2" borderId="3" xfId="0" applyNumberForma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74" fontId="4" fillId="0" borderId="1" xfId="0" applyNumberFormat="1" applyFont="1" applyBorder="1" applyAlignment="1">
      <alignment horizontal="left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4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9" fontId="0" fillId="2" borderId="9" xfId="0" applyNumberForma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2" fontId="0" fillId="2" borderId="5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14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92" fontId="5" fillId="0" borderId="2" xfId="0" applyNumberFormat="1" applyFont="1" applyBorder="1" applyAlignment="1" applyProtection="1">
      <alignment horizontal="center"/>
      <protection locked="0"/>
    </xf>
    <xf numFmtId="174" fontId="5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" fontId="0" fillId="2" borderId="3" xfId="0" applyNumberFormat="1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4" fontId="7" fillId="0" borderId="18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174" fontId="4" fillId="0" borderId="2" xfId="0" applyNumberFormat="1" applyFont="1" applyBorder="1" applyAlignment="1" applyProtection="1">
      <alignment horizontal="left"/>
      <protection locked="0"/>
    </xf>
    <xf numFmtId="7" fontId="4" fillId="0" borderId="2" xfId="0" applyNumberFormat="1" applyFon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/>
    </xf>
    <xf numFmtId="174" fontId="4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174" fontId="4" fillId="0" borderId="20" xfId="0" applyNumberFormat="1" applyFont="1" applyBorder="1" applyAlignment="1">
      <alignment horizontal="center"/>
    </xf>
    <xf numFmtId="14" fontId="7" fillId="0" borderId="19" xfId="0" applyNumberFormat="1" applyFont="1" applyBorder="1" applyAlignment="1">
      <alignment/>
    </xf>
    <xf numFmtId="174" fontId="4" fillId="0" borderId="20" xfId="0" applyNumberFormat="1" applyFont="1" applyBorder="1" applyAlignment="1">
      <alignment horizontal="left"/>
    </xf>
    <xf numFmtId="0" fontId="0" fillId="0" borderId="3" xfId="0" applyFill="1" applyBorder="1" applyAlignment="1" applyProtection="1">
      <alignment horizontal="center"/>
      <protection/>
    </xf>
    <xf numFmtId="1" fontId="0" fillId="0" borderId="3" xfId="0" applyNumberFormat="1" applyFill="1" applyBorder="1" applyAlignment="1" applyProtection="1">
      <alignment horizontal="center"/>
      <protection/>
    </xf>
    <xf numFmtId="10" fontId="0" fillId="2" borderId="10" xfId="0" applyNumberFormat="1" applyFont="1" applyFill="1" applyBorder="1" applyAlignment="1" applyProtection="1">
      <alignment horizontal="center"/>
      <protection/>
    </xf>
    <xf numFmtId="10" fontId="0" fillId="2" borderId="3" xfId="0" applyNumberFormat="1" applyFont="1" applyFill="1" applyBorder="1" applyAlignment="1" applyProtection="1">
      <alignment horizontal="center"/>
      <protection/>
    </xf>
    <xf numFmtId="10" fontId="0" fillId="2" borderId="13" xfId="0" applyNumberFormat="1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/>
      <protection/>
    </xf>
    <xf numFmtId="1" fontId="0" fillId="2" borderId="17" xfId="0" applyNumberFormat="1" applyFill="1" applyBorder="1" applyAlignment="1" applyProtection="1">
      <alignment/>
      <protection locked="0"/>
    </xf>
    <xf numFmtId="1" fontId="0" fillId="2" borderId="15" xfId="0" applyNumberFormat="1" applyFill="1" applyBorder="1" applyAlignment="1" applyProtection="1">
      <alignment/>
      <protection locked="0"/>
    </xf>
    <xf numFmtId="1" fontId="0" fillId="0" borderId="5" xfId="0" applyNumberFormat="1" applyFill="1" applyBorder="1" applyAlignment="1" applyProtection="1">
      <alignment horizontal="center"/>
      <protection/>
    </xf>
    <xf numFmtId="10" fontId="0" fillId="2" borderId="16" xfId="0" applyNumberFormat="1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/>
    </xf>
    <xf numFmtId="10" fontId="0" fillId="2" borderId="15" xfId="0" applyNumberForma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4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" fontId="16" fillId="2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7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25" xfId="0" applyFont="1" applyFill="1" applyBorder="1" applyAlignment="1" applyProtection="1">
      <alignment horizontal="center"/>
      <protection/>
    </xf>
    <xf numFmtId="174" fontId="4" fillId="0" borderId="4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1" fillId="2" borderId="9" xfId="0" applyFont="1" applyFill="1" applyBorder="1" applyAlignment="1">
      <alignment horizontal="right"/>
    </xf>
    <xf numFmtId="0" fontId="21" fillId="2" borderId="7" xfId="0" applyFont="1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0" borderId="17" xfId="0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/>
      <protection/>
    </xf>
    <xf numFmtId="10" fontId="6" fillId="2" borderId="2" xfId="0" applyNumberFormat="1" applyFont="1" applyFill="1" applyBorder="1" applyAlignment="1" applyProtection="1">
      <alignment horizontal="center"/>
      <protection/>
    </xf>
    <xf numFmtId="10" fontId="6" fillId="2" borderId="1" xfId="0" applyNumberFormat="1" applyFont="1" applyFill="1" applyBorder="1" applyAlignment="1" applyProtection="1">
      <alignment horizontal="center"/>
      <protection/>
    </xf>
    <xf numFmtId="10" fontId="6" fillId="2" borderId="19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left"/>
      <protection/>
    </xf>
    <xf numFmtId="0" fontId="0" fillId="2" borderId="28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6" fillId="2" borderId="18" xfId="0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0" fillId="2" borderId="26" xfId="0" applyFont="1" applyFill="1" applyBorder="1" applyAlignment="1" applyProtection="1">
      <alignment horizontal="left"/>
      <protection/>
    </xf>
    <xf numFmtId="0" fontId="6" fillId="2" borderId="29" xfId="0" applyFont="1" applyFill="1" applyBorder="1" applyAlignment="1" applyProtection="1">
      <alignment horizontal="left" wrapText="1"/>
      <protection/>
    </xf>
    <xf numFmtId="0" fontId="6" fillId="2" borderId="18" xfId="0" applyFont="1" applyFill="1" applyBorder="1" applyAlignment="1" applyProtection="1">
      <alignment horizontal="left" wrapText="1"/>
      <protection/>
    </xf>
    <xf numFmtId="0" fontId="6" fillId="2" borderId="14" xfId="0" applyFont="1" applyFill="1" applyBorder="1" applyAlignment="1" applyProtection="1">
      <alignment horizontal="left" wrapText="1"/>
      <protection/>
    </xf>
    <xf numFmtId="0" fontId="0" fillId="0" borderId="30" xfId="0" applyBorder="1" applyAlignment="1">
      <alignment horizontal="left"/>
    </xf>
    <xf numFmtId="0" fontId="21" fillId="2" borderId="8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0" fontId="6" fillId="2" borderId="6" xfId="0" applyFont="1" applyFill="1" applyBorder="1" applyAlignment="1" applyProtection="1">
      <alignment horizontal="left" vertical="center" wrapText="1"/>
      <protection/>
    </xf>
    <xf numFmtId="0" fontId="21" fillId="2" borderId="9" xfId="0" applyFont="1" applyFill="1" applyBorder="1" applyAlignment="1">
      <alignment horizontal="right"/>
    </xf>
    <xf numFmtId="0" fontId="21" fillId="2" borderId="8" xfId="0" applyFont="1" applyFill="1" applyBorder="1" applyAlignment="1">
      <alignment horizontal="right"/>
    </xf>
    <xf numFmtId="0" fontId="21" fillId="2" borderId="26" xfId="0" applyFont="1" applyFill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2" borderId="32" xfId="0" applyFill="1" applyBorder="1" applyAlignment="1" applyProtection="1">
      <alignment/>
      <protection/>
    </xf>
    <xf numFmtId="0" fontId="6" fillId="2" borderId="18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18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4" fillId="2" borderId="33" xfId="0" applyFont="1" applyFill="1" applyBorder="1" applyAlignment="1" applyProtection="1">
      <alignment horizontal="left"/>
      <protection/>
    </xf>
    <xf numFmtId="0" fontId="0" fillId="0" borderId="3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2" borderId="6" xfId="0" applyFill="1" applyBorder="1" applyAlignment="1" applyProtection="1">
      <alignment horizontal="left"/>
      <protection/>
    </xf>
    <xf numFmtId="0" fontId="0" fillId="2" borderId="18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35" xfId="0" applyFill="1" applyBorder="1" applyAlignment="1" applyProtection="1">
      <alignment horizontal="left"/>
      <protection/>
    </xf>
    <xf numFmtId="0" fontId="0" fillId="2" borderId="36" xfId="0" applyFill="1" applyBorder="1" applyAlignment="1" applyProtection="1">
      <alignment horizontal="left"/>
      <protection/>
    </xf>
    <xf numFmtId="0" fontId="0" fillId="2" borderId="37" xfId="0" applyFill="1" applyBorder="1" applyAlignment="1" applyProtection="1">
      <alignment horizontal="left"/>
      <protection/>
    </xf>
    <xf numFmtId="0" fontId="0" fillId="2" borderId="11" xfId="0" applyFill="1" applyBorder="1" applyAlignment="1" applyProtection="1">
      <alignment horizontal="left"/>
      <protection/>
    </xf>
    <xf numFmtId="0" fontId="0" fillId="2" borderId="38" xfId="0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 horizontal="left"/>
      <protection/>
    </xf>
    <xf numFmtId="0" fontId="0" fillId="2" borderId="26" xfId="0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18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 vertical="top" wrapText="1"/>
      <protection/>
    </xf>
    <xf numFmtId="0" fontId="0" fillId="2" borderId="18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190" fontId="6" fillId="2" borderId="6" xfId="0" applyNumberFormat="1" applyFont="1" applyFill="1" applyBorder="1" applyAlignment="1" applyProtection="1">
      <alignment horizontal="center"/>
      <protection/>
    </xf>
    <xf numFmtId="190" fontId="6" fillId="2" borderId="2" xfId="0" applyNumberFormat="1" applyFont="1" applyFill="1" applyBorder="1" applyAlignment="1" applyProtection="1">
      <alignment horizontal="center"/>
      <protection/>
    </xf>
    <xf numFmtId="10" fontId="6" fillId="2" borderId="20" xfId="0" applyNumberFormat="1" applyFont="1" applyFill="1" applyBorder="1" applyAlignment="1" applyProtection="1">
      <alignment horizontal="center"/>
      <protection/>
    </xf>
    <xf numFmtId="10" fontId="6" fillId="2" borderId="23" xfId="0" applyNumberFormat="1" applyFont="1" applyFill="1" applyBorder="1" applyAlignment="1" applyProtection="1">
      <alignment horizontal="center"/>
      <protection/>
    </xf>
    <xf numFmtId="0" fontId="6" fillId="2" borderId="35" xfId="0" applyFont="1" applyFill="1" applyBorder="1" applyAlignment="1" applyProtection="1">
      <alignment/>
      <protection/>
    </xf>
    <xf numFmtId="0" fontId="0" fillId="2" borderId="36" xfId="0" applyFill="1" applyBorder="1" applyAlignment="1" applyProtection="1">
      <alignment/>
      <protection/>
    </xf>
    <xf numFmtId="0" fontId="0" fillId="2" borderId="37" xfId="0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6" fillId="2" borderId="27" xfId="0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28" xfId="0" applyFont="1" applyFill="1" applyBorder="1" applyAlignment="1" applyProtection="1">
      <alignment horizontal="left"/>
      <protection/>
    </xf>
    <xf numFmtId="0" fontId="6" fillId="2" borderId="11" xfId="0" applyFont="1" applyFill="1" applyBorder="1" applyAlignment="1" applyProtection="1">
      <alignment horizontal="left" vertical="center" wrapText="1"/>
      <protection/>
    </xf>
    <xf numFmtId="0" fontId="6" fillId="2" borderId="38" xfId="0" applyFont="1" applyFill="1" applyBorder="1" applyAlignment="1" applyProtection="1">
      <alignment horizontal="left" vertical="center" wrapText="1"/>
      <protection/>
    </xf>
    <xf numFmtId="0" fontId="6" fillId="2" borderId="12" xfId="0" applyFont="1" applyFill="1" applyBorder="1" applyAlignment="1" applyProtection="1">
      <alignment horizontal="left" vertical="center" wrapText="1"/>
      <protection/>
    </xf>
    <xf numFmtId="190" fontId="6" fillId="2" borderId="6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Border="1" applyAlignment="1" applyProtection="1">
      <alignment horizontal="center" vertical="center"/>
      <protection/>
    </xf>
    <xf numFmtId="190" fontId="0" fillId="0" borderId="2" xfId="0" applyNumberFormat="1" applyBorder="1" applyAlignment="1" applyProtection="1">
      <alignment horizontal="center" vertical="center"/>
      <protection/>
    </xf>
    <xf numFmtId="10" fontId="6" fillId="2" borderId="10" xfId="0" applyNumberFormat="1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34" xfId="0" applyFill="1" applyBorder="1" applyAlignment="1" applyProtection="1">
      <alignment horizontal="center"/>
      <protection/>
    </xf>
    <xf numFmtId="0" fontId="6" fillId="2" borderId="35" xfId="0" applyFont="1" applyFill="1" applyBorder="1" applyAlignment="1" applyProtection="1">
      <alignment horizontal="left"/>
      <protection/>
    </xf>
    <xf numFmtId="0" fontId="6" fillId="2" borderId="36" xfId="0" applyFont="1" applyFill="1" applyBorder="1" applyAlignment="1" applyProtection="1">
      <alignment horizontal="left"/>
      <protection/>
    </xf>
    <xf numFmtId="0" fontId="6" fillId="2" borderId="37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0" fontId="14" fillId="2" borderId="27" xfId="0" applyFont="1" applyFill="1" applyBorder="1" applyAlignment="1" applyProtection="1">
      <alignment horizontal="left" vertical="center" wrapText="1"/>
      <protection/>
    </xf>
    <xf numFmtId="0" fontId="14" fillId="2" borderId="8" xfId="0" applyFont="1" applyFill="1" applyBorder="1" applyAlignment="1" applyProtection="1">
      <alignment horizontal="left" vertical="center" wrapText="1"/>
      <protection/>
    </xf>
    <xf numFmtId="0" fontId="14" fillId="2" borderId="28" xfId="0" applyFont="1" applyFill="1" applyBorder="1" applyAlignment="1" applyProtection="1">
      <alignment horizontal="left" vertical="center" wrapText="1"/>
      <protection/>
    </xf>
    <xf numFmtId="0" fontId="6" fillId="2" borderId="11" xfId="0" applyFont="1" applyFill="1" applyBorder="1" applyAlignment="1" applyProtection="1">
      <alignment horizontal="left" wrapText="1"/>
      <protection/>
    </xf>
    <xf numFmtId="0" fontId="6" fillId="2" borderId="38" xfId="0" applyFont="1" applyFill="1" applyBorder="1" applyAlignment="1" applyProtection="1">
      <alignment horizontal="left" wrapText="1"/>
      <protection/>
    </xf>
    <xf numFmtId="0" fontId="6" fillId="2" borderId="12" xfId="0" applyFont="1" applyFill="1" applyBorder="1" applyAlignment="1" applyProtection="1">
      <alignment horizontal="left" wrapText="1"/>
      <protection/>
    </xf>
    <xf numFmtId="0" fontId="6" fillId="2" borderId="19" xfId="0" applyFont="1" applyFill="1" applyBorder="1" applyAlignment="1" applyProtection="1">
      <alignment horizontal="left" wrapText="1"/>
      <protection/>
    </xf>
    <xf numFmtId="0" fontId="6" fillId="2" borderId="32" xfId="0" applyFont="1" applyFill="1" applyBorder="1" applyAlignment="1" applyProtection="1">
      <alignment horizontal="left" wrapText="1"/>
      <protection/>
    </xf>
    <xf numFmtId="0" fontId="6" fillId="2" borderId="20" xfId="0" applyFont="1" applyFill="1" applyBorder="1" applyAlignment="1" applyProtection="1">
      <alignment horizontal="left" wrapText="1"/>
      <protection/>
    </xf>
    <xf numFmtId="0" fontId="0" fillId="2" borderId="5" xfId="0" applyFont="1" applyFill="1" applyBorder="1" applyAlignment="1" applyProtection="1">
      <alignment horizontal="lef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left" wrapText="1" shrinkToFit="1"/>
      <protection/>
    </xf>
    <xf numFmtId="0" fontId="6" fillId="2" borderId="18" xfId="0" applyFont="1" applyFill="1" applyBorder="1" applyAlignment="1" applyProtection="1">
      <alignment horizontal="left" wrapText="1" shrinkToFit="1"/>
      <protection/>
    </xf>
    <xf numFmtId="0" fontId="6" fillId="2" borderId="14" xfId="0" applyFont="1" applyFill="1" applyBorder="1" applyAlignment="1" applyProtection="1">
      <alignment horizontal="left" wrapText="1" shrinkToFit="1"/>
      <protection/>
    </xf>
    <xf numFmtId="0" fontId="3" fillId="2" borderId="39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/>
      <protection/>
    </xf>
    <xf numFmtId="0" fontId="0" fillId="2" borderId="38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left"/>
      <protection/>
    </xf>
    <xf numFmtId="0" fontId="0" fillId="2" borderId="35" xfId="0" applyFill="1" applyBorder="1" applyAlignment="1" applyProtection="1">
      <alignment/>
      <protection/>
    </xf>
    <xf numFmtId="0" fontId="3" fillId="2" borderId="40" xfId="0" applyFont="1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0" fillId="2" borderId="34" xfId="0" applyFill="1" applyBorder="1" applyAlignment="1" applyProtection="1">
      <alignment/>
      <protection/>
    </xf>
    <xf numFmtId="190" fontId="6" fillId="2" borderId="35" xfId="0" applyNumberFormat="1" applyFont="1" applyFill="1" applyBorder="1" applyAlignment="1" applyProtection="1">
      <alignment horizontal="center"/>
      <protection/>
    </xf>
    <xf numFmtId="190" fontId="6" fillId="2" borderId="37" xfId="0" applyNumberFormat="1" applyFont="1" applyFill="1" applyBorder="1" applyAlignment="1" applyProtection="1">
      <alignment horizontal="center"/>
      <protection/>
    </xf>
    <xf numFmtId="190" fontId="6" fillId="2" borderId="36" xfId="0" applyNumberFormat="1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31" xfId="0" applyFont="1" applyFill="1" applyBorder="1" applyAlignment="1" applyProtection="1">
      <alignment horizontal="center"/>
      <protection/>
    </xf>
    <xf numFmtId="0" fontId="3" fillId="2" borderId="26" xfId="0" applyFont="1" applyFill="1" applyBorder="1" applyAlignment="1" applyProtection="1">
      <alignment horizontal="center"/>
      <protection/>
    </xf>
    <xf numFmtId="0" fontId="3" fillId="2" borderId="30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left"/>
      <protection/>
    </xf>
    <xf numFmtId="0" fontId="0" fillId="2" borderId="33" xfId="0" applyFill="1" applyBorder="1" applyAlignment="1" applyProtection="1">
      <alignment horizontal="center"/>
      <protection/>
    </xf>
    <xf numFmtId="0" fontId="0" fillId="2" borderId="43" xfId="0" applyFill="1" applyBorder="1" applyAlignment="1" applyProtection="1">
      <alignment horizontal="center"/>
      <protection/>
    </xf>
    <xf numFmtId="0" fontId="0" fillId="2" borderId="44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2" borderId="45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14" fontId="0" fillId="2" borderId="5" xfId="0" applyNumberFormat="1" applyFont="1" applyFill="1" applyBorder="1" applyAlignment="1" applyProtection="1">
      <alignment horizontal="left"/>
      <protection/>
    </xf>
    <xf numFmtId="14" fontId="0" fillId="2" borderId="16" xfId="0" applyNumberFormat="1" applyFont="1" applyFill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/>
      <protection/>
    </xf>
    <xf numFmtId="14" fontId="0" fillId="2" borderId="17" xfId="0" applyNumberFormat="1" applyFont="1" applyFill="1" applyBorder="1" applyAlignment="1" applyProtection="1">
      <alignment horizontal="left"/>
      <protection/>
    </xf>
    <xf numFmtId="0" fontId="18" fillId="2" borderId="31" xfId="0" applyFont="1" applyFill="1" applyBorder="1" applyAlignment="1" applyProtection="1">
      <alignment horizontal="left"/>
      <protection/>
    </xf>
    <xf numFmtId="0" fontId="18" fillId="2" borderId="26" xfId="0" applyFont="1" applyFill="1" applyBorder="1" applyAlignment="1" applyProtection="1">
      <alignment horizontal="left"/>
      <protection/>
    </xf>
    <xf numFmtId="0" fontId="18" fillId="2" borderId="30" xfId="0" applyFont="1" applyFill="1" applyBorder="1" applyAlignment="1" applyProtection="1">
      <alignment horizontal="left"/>
      <protection/>
    </xf>
    <xf numFmtId="0" fontId="18" fillId="2" borderId="33" xfId="0" applyFont="1" applyFill="1" applyBorder="1" applyAlignment="1">
      <alignment horizontal="left"/>
    </xf>
    <xf numFmtId="0" fontId="18" fillId="2" borderId="34" xfId="0" applyFont="1" applyFill="1" applyBorder="1" applyAlignment="1">
      <alignment horizontal="left"/>
    </xf>
    <xf numFmtId="0" fontId="18" fillId="2" borderId="43" xfId="0" applyFont="1" applyFill="1" applyBorder="1" applyAlignment="1">
      <alignment horizontal="left"/>
    </xf>
    <xf numFmtId="0" fontId="0" fillId="2" borderId="45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1" xfId="0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30" xfId="0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0" fillId="2" borderId="46" xfId="0" applyFont="1" applyFill="1" applyBorder="1" applyAlignment="1" applyProtection="1">
      <alignment/>
      <protection/>
    </xf>
    <xf numFmtId="0" fontId="0" fillId="2" borderId="23" xfId="0" applyFont="1" applyFill="1" applyBorder="1" applyAlignment="1" applyProtection="1">
      <alignment/>
      <protection/>
    </xf>
    <xf numFmtId="0" fontId="0" fillId="2" borderId="47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14" fontId="0" fillId="2" borderId="48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left"/>
      <protection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 applyProtection="1">
      <alignment horizontal="left"/>
      <protection/>
    </xf>
    <xf numFmtId="0" fontId="0" fillId="2" borderId="44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29" xfId="0" applyFill="1" applyBorder="1" applyAlignment="1" applyProtection="1">
      <alignment horizontal="left"/>
      <protection/>
    </xf>
    <xf numFmtId="0" fontId="0" fillId="2" borderId="45" xfId="0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0" fillId="2" borderId="49" xfId="0" applyFill="1" applyBorder="1" applyAlignment="1" applyProtection="1">
      <alignment horizontal="left"/>
      <protection/>
    </xf>
    <xf numFmtId="0" fontId="0" fillId="2" borderId="47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4" fillId="2" borderId="50" xfId="0" applyFont="1" applyFill="1" applyBorder="1" applyAlignment="1" applyProtection="1">
      <alignment horizontal="left"/>
      <protection/>
    </xf>
    <xf numFmtId="0" fontId="4" fillId="2" borderId="51" xfId="0" applyFont="1" applyFill="1" applyBorder="1" applyAlignment="1" applyProtection="1">
      <alignment horizontal="left"/>
      <protection/>
    </xf>
    <xf numFmtId="0" fontId="4" fillId="2" borderId="24" xfId="0" applyFont="1" applyFill="1" applyBorder="1" applyAlignment="1" applyProtection="1">
      <alignment horizontal="left"/>
      <protection/>
    </xf>
    <xf numFmtId="0" fontId="0" fillId="2" borderId="31" xfId="0" applyFill="1" applyBorder="1" applyAlignment="1" applyProtection="1">
      <alignment horizontal="left"/>
      <protection/>
    </xf>
    <xf numFmtId="0" fontId="0" fillId="2" borderId="30" xfId="0" applyFill="1" applyBorder="1" applyAlignment="1" applyProtection="1">
      <alignment horizontal="left"/>
      <protection/>
    </xf>
    <xf numFmtId="0" fontId="0" fillId="2" borderId="33" xfId="0" applyFill="1" applyBorder="1" applyAlignment="1" applyProtection="1">
      <alignment horizontal="left"/>
      <protection/>
    </xf>
    <xf numFmtId="0" fontId="0" fillId="2" borderId="34" xfId="0" applyFill="1" applyBorder="1" applyAlignment="1" applyProtection="1">
      <alignment horizontal="left"/>
      <protection/>
    </xf>
    <xf numFmtId="0" fontId="0" fillId="2" borderId="43" xfId="0" applyFill="1" applyBorder="1" applyAlignment="1" applyProtection="1">
      <alignment horizontal="left"/>
      <protection/>
    </xf>
    <xf numFmtId="0" fontId="0" fillId="2" borderId="19" xfId="0" applyFill="1" applyBorder="1" applyAlignment="1" applyProtection="1">
      <alignment horizontal="left"/>
      <protection/>
    </xf>
    <xf numFmtId="0" fontId="0" fillId="2" borderId="32" xfId="0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0" fontId="6" fillId="2" borderId="50" xfId="0" applyFont="1" applyFill="1" applyBorder="1" applyAlignment="1" applyProtection="1">
      <alignment/>
      <protection/>
    </xf>
    <xf numFmtId="0" fontId="6" fillId="2" borderId="51" xfId="0" applyFont="1" applyFill="1" applyBorder="1" applyAlignment="1" applyProtection="1">
      <alignment/>
      <protection/>
    </xf>
    <xf numFmtId="0" fontId="6" fillId="2" borderId="2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2" borderId="27" xfId="0" applyFont="1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0" fontId="6" fillId="2" borderId="27" xfId="0" applyFont="1" applyFill="1" applyBorder="1" applyAlignment="1" applyProtection="1">
      <alignment horizontal="center"/>
      <protection/>
    </xf>
    <xf numFmtId="0" fontId="6" fillId="2" borderId="28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/>
      <protection/>
    </xf>
    <xf numFmtId="10" fontId="6" fillId="2" borderId="12" xfId="0" applyNumberFormat="1" applyFont="1" applyFill="1" applyBorder="1" applyAlignment="1" applyProtection="1">
      <alignment horizontal="center"/>
      <protection/>
    </xf>
    <xf numFmtId="10" fontId="6" fillId="2" borderId="5" xfId="0" applyNumberFormat="1" applyFont="1" applyFill="1" applyBorder="1" applyAlignment="1" applyProtection="1">
      <alignment horizontal="center"/>
      <protection/>
    </xf>
    <xf numFmtId="10" fontId="6" fillId="2" borderId="45" xfId="0" applyNumberFormat="1" applyFont="1" applyFill="1" applyBorder="1" applyAlignment="1" applyProtection="1">
      <alignment horizontal="center"/>
      <protection/>
    </xf>
    <xf numFmtId="10" fontId="6" fillId="2" borderId="13" xfId="0" applyNumberFormat="1" applyFont="1" applyFill="1" applyBorder="1" applyAlignment="1" applyProtection="1">
      <alignment horizontal="center"/>
      <protection/>
    </xf>
    <xf numFmtId="10" fontId="6" fillId="2" borderId="47" xfId="0" applyNumberFormat="1" applyFont="1" applyFill="1" applyBorder="1" applyAlignment="1" applyProtection="1">
      <alignment horizontal="center"/>
      <protection/>
    </xf>
    <xf numFmtId="0" fontId="0" fillId="2" borderId="35" xfId="0" applyFill="1" applyBorder="1" applyAlignment="1" applyProtection="1">
      <alignment horizontal="center"/>
      <protection/>
    </xf>
    <xf numFmtId="0" fontId="0" fillId="2" borderId="37" xfId="0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 horizontal="center"/>
      <protection/>
    </xf>
    <xf numFmtId="10" fontId="6" fillId="2" borderId="52" xfId="0" applyNumberFormat="1" applyFont="1" applyFill="1" applyBorder="1" applyAlignment="1" applyProtection="1">
      <alignment horizontal="center"/>
      <protection/>
    </xf>
    <xf numFmtId="10" fontId="6" fillId="2" borderId="22" xfId="0" applyNumberFormat="1" applyFont="1" applyFill="1" applyBorder="1" applyAlignment="1" applyProtection="1">
      <alignment horizontal="center"/>
      <protection/>
    </xf>
    <xf numFmtId="193" fontId="0" fillId="2" borderId="1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 applyProtection="1">
      <alignment horizontal="left"/>
      <protection/>
    </xf>
    <xf numFmtId="193" fontId="0" fillId="2" borderId="13" xfId="0" applyNumberFormat="1" applyFont="1" applyFill="1" applyBorder="1" applyAlignment="1" applyProtection="1">
      <alignment horizontal="right"/>
      <protection/>
    </xf>
    <xf numFmtId="0" fontId="6" fillId="2" borderId="53" xfId="0" applyFont="1" applyFill="1" applyBorder="1" applyAlignment="1" applyProtection="1">
      <alignment horizontal="left" wrapText="1"/>
      <protection/>
    </xf>
    <xf numFmtId="0" fontId="6" fillId="2" borderId="54" xfId="0" applyFont="1" applyFill="1" applyBorder="1" applyAlignment="1" applyProtection="1">
      <alignment horizontal="left" wrapText="1"/>
      <protection/>
    </xf>
    <xf numFmtId="190" fontId="6" fillId="2" borderId="18" xfId="0" applyNumberFormat="1" applyFont="1" applyFill="1" applyBorder="1" applyAlignment="1" applyProtection="1">
      <alignment horizontal="center"/>
      <protection/>
    </xf>
    <xf numFmtId="0" fontId="15" fillId="2" borderId="33" xfId="0" applyFont="1" applyFill="1" applyBorder="1" applyAlignment="1" applyProtection="1">
      <alignment horizontal="center" vertical="center"/>
      <protection/>
    </xf>
    <xf numFmtId="0" fontId="15" fillId="2" borderId="34" xfId="0" applyFont="1" applyFill="1" applyBorder="1" applyAlignment="1" applyProtection="1">
      <alignment horizontal="center" vertical="center"/>
      <protection/>
    </xf>
    <xf numFmtId="0" fontId="15" fillId="2" borderId="43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left" vertical="top" wrapText="1"/>
      <protection/>
    </xf>
    <xf numFmtId="0" fontId="0" fillId="2" borderId="38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190" fontId="6" fillId="2" borderId="55" xfId="0" applyNumberFormat="1" applyFont="1" applyFill="1" applyBorder="1" applyAlignment="1" applyProtection="1">
      <alignment horizontal="center"/>
      <protection/>
    </xf>
    <xf numFmtId="190" fontId="6" fillId="2" borderId="26" xfId="0" applyNumberFormat="1" applyFont="1" applyFill="1" applyBorder="1" applyAlignment="1" applyProtection="1">
      <alignment horizontal="center"/>
      <protection/>
    </xf>
    <xf numFmtId="0" fontId="6" fillId="2" borderId="31" xfId="0" applyFont="1" applyFill="1" applyBorder="1" applyAlignment="1" applyProtection="1">
      <alignment horizontal="center" vertical="center"/>
      <protection/>
    </xf>
    <xf numFmtId="0" fontId="6" fillId="2" borderId="26" xfId="0" applyFont="1" applyFill="1" applyBorder="1" applyAlignment="1" applyProtection="1">
      <alignment horizontal="center" vertical="center"/>
      <protection/>
    </xf>
    <xf numFmtId="0" fontId="6" fillId="2" borderId="30" xfId="0" applyFont="1" applyFill="1" applyBorder="1" applyAlignment="1" applyProtection="1">
      <alignment horizontal="center" vertical="center"/>
      <protection/>
    </xf>
    <xf numFmtId="190" fontId="6" fillId="2" borderId="50" xfId="0" applyNumberFormat="1" applyFont="1" applyFill="1" applyBorder="1" applyAlignment="1" applyProtection="1">
      <alignment horizontal="center" vertical="center"/>
      <protection/>
    </xf>
    <xf numFmtId="190" fontId="0" fillId="0" borderId="51" xfId="0" applyNumberFormat="1" applyBorder="1" applyAlignment="1" applyProtection="1">
      <alignment horizontal="center" vertical="center"/>
      <protection/>
    </xf>
    <xf numFmtId="190" fontId="0" fillId="0" borderId="24" xfId="0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51" xfId="0" applyBorder="1" applyAlignment="1">
      <alignment/>
    </xf>
    <xf numFmtId="0" fontId="7" fillId="0" borderId="2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4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9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 horizontal="right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5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7" fontId="4" fillId="0" borderId="18" xfId="0" applyNumberFormat="1" applyFont="1" applyBorder="1" applyAlignment="1">
      <alignment horizontal="left"/>
    </xf>
    <xf numFmtId="7" fontId="4" fillId="0" borderId="2" xfId="0" applyNumberFormat="1" applyFont="1" applyBorder="1" applyAlignment="1">
      <alignment horizontal="left"/>
    </xf>
    <xf numFmtId="0" fontId="4" fillId="0" borderId="18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18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174" fontId="5" fillId="0" borderId="18" xfId="0" applyNumberFormat="1" applyFont="1" applyBorder="1" applyAlignment="1" applyProtection="1">
      <alignment horizontal="left"/>
      <protection locked="0"/>
    </xf>
    <xf numFmtId="174" fontId="5" fillId="0" borderId="2" xfId="0" applyNumberFormat="1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4" fillId="0" borderId="18" xfId="0" applyFont="1" applyBorder="1" applyAlignment="1">
      <alignment/>
    </xf>
    <xf numFmtId="0" fontId="4" fillId="0" borderId="2" xfId="0" applyFont="1" applyBorder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4" fontId="4" fillId="0" borderId="18" xfId="0" applyNumberFormat="1" applyFont="1" applyBorder="1" applyAlignment="1" applyProtection="1">
      <alignment/>
      <protection locked="0"/>
    </xf>
    <xf numFmtId="14" fontId="4" fillId="0" borderId="2" xfId="0" applyNumberFormat="1" applyFont="1" applyBorder="1" applyAlignment="1" applyProtection="1">
      <alignment/>
      <protection locked="0"/>
    </xf>
    <xf numFmtId="0" fontId="0" fillId="2" borderId="3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74" fontId="4" fillId="0" borderId="18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left"/>
    </xf>
    <xf numFmtId="174" fontId="4" fillId="0" borderId="18" xfId="0" applyNumberFormat="1" applyFont="1" applyBorder="1" applyAlignment="1">
      <alignment horizontal="left"/>
    </xf>
    <xf numFmtId="174" fontId="4" fillId="0" borderId="2" xfId="0" applyNumberFormat="1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5" fillId="0" borderId="1" xfId="0" applyNumberFormat="1" applyFont="1" applyBorder="1" applyAlignment="1" applyProtection="1">
      <alignment horizontal="left"/>
      <protection locked="0"/>
    </xf>
    <xf numFmtId="174" fontId="4" fillId="0" borderId="1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left"/>
    </xf>
    <xf numFmtId="0" fontId="0" fillId="0" borderId="6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9" fontId="0" fillId="2" borderId="9" xfId="0" applyNumberFormat="1" applyFill="1" applyBorder="1" applyAlignment="1" applyProtection="1">
      <alignment horizontal="center"/>
      <protection/>
    </xf>
    <xf numFmtId="49" fontId="0" fillId="2" borderId="7" xfId="0" applyNumberFormat="1" applyFill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49" fontId="0" fillId="2" borderId="8" xfId="0" applyNumberFormat="1" applyFill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left"/>
      <protection/>
    </xf>
    <xf numFmtId="0" fontId="4" fillId="0" borderId="51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Outros afastamentos
13%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Qualificação sem afastamento                                                                    
5%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Resumo!$A$198:$C$214</c:f>
              <c:multiLvlStrCache>
                <c:ptCount val="17"/>
                <c:lvl>
                  <c:pt idx="0">
                    <c:v>Afastamentos para capacitação</c:v>
                  </c:pt>
                  <c:pt idx="1">
                    <c:v>Outros afastamentos</c:v>
                  </c:pt>
                  <c:pt idx="2">
                    <c:v>Qualificação sem afastamento                                                                    </c:v>
                  </c:pt>
                  <c:pt idx="3">
                    <c:v>Aulas na graduação</c:v>
                  </c:pt>
                  <c:pt idx="4">
                    <c:v>Atividades acessórias graduação</c:v>
                  </c:pt>
                  <c:pt idx="5">
                    <c:v>Orientações na graduação</c:v>
                  </c:pt>
                  <c:pt idx="6">
                    <c:v>Aulas na pós-graduação</c:v>
                  </c:pt>
                  <c:pt idx="7">
                    <c:v>Atividades acessórias na pós-graduação</c:v>
                  </c:pt>
                  <c:pt idx="8">
                    <c:v>Orientações na pós-graduação</c:v>
                  </c:pt>
                  <c:pt idx="9">
                    <c:v>Pesquisa</c:v>
                  </c:pt>
                  <c:pt idx="10">
                    <c:v>Extensão   </c:v>
                  </c:pt>
                  <c:pt idx="11">
                    <c:v>Atividades de apoio acadêmico  </c:v>
                  </c:pt>
                  <c:pt idx="12">
                    <c:v>Bancas e comissões examinadoras</c:v>
                  </c:pt>
                  <c:pt idx="13">
                    <c:v>Cargos de direção (CDs e FGs)</c:v>
                  </c:pt>
                  <c:pt idx="14">
                    <c:v>Atividades administrativas</c:v>
                  </c:pt>
                  <c:pt idx="15">
                    <c:v>Atividades de representação</c:v>
                  </c:pt>
                  <c:pt idx="16">
                    <c:v>Outras atividades acadêmicas</c:v>
                  </c:pt>
                </c:lvl>
              </c:multiLvlStrCache>
            </c:multiLvlStrRef>
          </c:cat>
          <c:val>
            <c:numRef>
              <c:f>Resumo!$D$198:$D$214</c:f>
              <c:numCache>
                <c:ptCount val="17"/>
                <c:pt idx="0">
                  <c:v>5840</c:v>
                </c:pt>
                <c:pt idx="1">
                  <c:v>480</c:v>
                </c:pt>
                <c:pt idx="2">
                  <c:v>1913</c:v>
                </c:pt>
                <c:pt idx="3">
                  <c:v>5883</c:v>
                </c:pt>
                <c:pt idx="4">
                  <c:v>10885</c:v>
                </c:pt>
                <c:pt idx="5">
                  <c:v>1742</c:v>
                </c:pt>
                <c:pt idx="6">
                  <c:v>390</c:v>
                </c:pt>
                <c:pt idx="7">
                  <c:v>360</c:v>
                </c:pt>
                <c:pt idx="8">
                  <c:v>651</c:v>
                </c:pt>
                <c:pt idx="9">
                  <c:v>1735</c:v>
                </c:pt>
                <c:pt idx="10">
                  <c:v>550</c:v>
                </c:pt>
                <c:pt idx="11">
                  <c:v>414</c:v>
                </c:pt>
                <c:pt idx="12">
                  <c:v>188</c:v>
                </c:pt>
                <c:pt idx="13">
                  <c:v>1790</c:v>
                </c:pt>
                <c:pt idx="14">
                  <c:v>1446</c:v>
                </c:pt>
                <c:pt idx="15">
                  <c:v>454</c:v>
                </c:pt>
                <c:pt idx="16">
                  <c:v>617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15</xdr:col>
      <xdr:colOff>600075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47625" y="419100"/>
        <a:ext cx="9296400" cy="912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</sheetNames>
    <sheetDataSet>
      <sheetData sheetId="0">
        <row r="3">
          <cell r="D3" t="str">
            <v>Matemática e Estatística</v>
          </cell>
        </row>
        <row r="4">
          <cell r="H4" t="str">
            <v>2006.2</v>
          </cell>
        </row>
        <row r="5">
          <cell r="C5" t="str">
            <v>27/11/2006 a 25/05/07</v>
          </cell>
          <cell r="L5">
            <v>1040</v>
          </cell>
        </row>
        <row r="6">
          <cell r="C6" t="str">
            <v>27/11/06 a 14/05/07</v>
          </cell>
          <cell r="L6">
            <v>760</v>
          </cell>
        </row>
        <row r="7">
          <cell r="C7" t="str">
            <v>26/12/06 a 28/01/07</v>
          </cell>
          <cell r="H7" t="str">
            <v>Férias</v>
          </cell>
        </row>
        <row r="8">
          <cell r="E8">
            <v>26</v>
          </cell>
          <cell r="L8">
            <v>810</v>
          </cell>
        </row>
        <row r="9">
          <cell r="E9">
            <v>19</v>
          </cell>
        </row>
        <row r="13">
          <cell r="C13" t="str">
            <v>Alciônio Saldanha de Oliveira</v>
          </cell>
          <cell r="J13">
            <v>336892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</v>
          </cell>
          <cell r="D15">
            <v>31216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Calculo Diferencial e Integral 3 - T 01</v>
          </cell>
          <cell r="E57">
            <v>6</v>
          </cell>
          <cell r="F57">
            <v>90</v>
          </cell>
          <cell r="I57">
            <v>56</v>
          </cell>
          <cell r="J57">
            <v>37</v>
          </cell>
          <cell r="K57">
            <v>13</v>
          </cell>
          <cell r="L57">
            <v>6</v>
          </cell>
        </row>
        <row r="58">
          <cell r="A58" t="str">
            <v>Calculo Diferencial e Integral 3 - T 03</v>
          </cell>
          <cell r="E58">
            <v>6</v>
          </cell>
          <cell r="F58">
            <v>90</v>
          </cell>
          <cell r="I58">
            <v>49</v>
          </cell>
          <cell r="J58">
            <v>30</v>
          </cell>
          <cell r="K58">
            <v>14</v>
          </cell>
          <cell r="L58">
            <v>5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105</v>
          </cell>
          <cell r="J62">
            <v>67</v>
          </cell>
          <cell r="K62">
            <v>27</v>
          </cell>
          <cell r="L62">
            <v>11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Jessica Lange Ferreira Melo</v>
          </cell>
        </row>
        <row r="80">
          <cell r="A80" t="str">
            <v>Equacoes Diferenciais Parciais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38565</v>
          </cell>
          <cell r="H82">
            <v>39293</v>
          </cell>
        </row>
        <row r="92">
          <cell r="A92" t="str">
            <v>Eduardo da Silva Santos</v>
          </cell>
        </row>
        <row r="94">
          <cell r="A94" t="str">
            <v> PROLICEN 2006: Projeto Contextualizando a Matemática</v>
          </cell>
          <cell r="L94" t="str">
            <v>Concluído</v>
          </cell>
        </row>
        <row r="96">
          <cell r="A96" t="str">
            <v>PROLICEN</v>
          </cell>
          <cell r="G96">
            <v>38930</v>
          </cell>
          <cell r="H96">
            <v>39210</v>
          </cell>
        </row>
        <row r="104">
          <cell r="L104">
            <v>152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Contextualizando a Matemática - PROLICEN</v>
          </cell>
          <cell r="J247">
            <v>38537</v>
          </cell>
        </row>
        <row r="248">
          <cell r="B248" t="str">
            <v>Participação em equipe executora e projetos de monitoria, PROLICEN, PROIN ou PET no âmbito do Departamento ou Curso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 do programa de desenvolvimento curricular do CCT</v>
          </cell>
          <cell r="H302" t="str">
            <v>Port/DCCT/008/2006</v>
          </cell>
          <cell r="J302">
            <v>38751</v>
          </cell>
        </row>
        <row r="306">
          <cell r="A306" t="str">
            <v>Membro de Comissão de Avaliação de Estágio Probatório (Patricia)</v>
          </cell>
          <cell r="H306" t="str">
            <v>Port./UAME/02/2006</v>
          </cell>
          <cell r="J306">
            <v>38814</v>
          </cell>
          <cell r="K306">
            <v>39909</v>
          </cell>
        </row>
        <row r="310">
          <cell r="A310" t="str">
            <v>Coordenador do Projeto de Monitoria - DME</v>
          </cell>
          <cell r="J310">
            <v>38901</v>
          </cell>
        </row>
        <row r="320">
          <cell r="L320">
            <v>90</v>
          </cell>
        </row>
        <row r="324">
          <cell r="A324" t="str">
            <v>Graduação em Matemática</v>
          </cell>
          <cell r="H324" t="str">
            <v>Port./DCCT/022/06</v>
          </cell>
          <cell r="J324">
            <v>38803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Química</v>
          </cell>
          <cell r="H328" t="str">
            <v>Port./DCCT/026/06</v>
          </cell>
          <cell r="J328">
            <v>38803</v>
          </cell>
        </row>
        <row r="329">
          <cell r="B329" t="str">
            <v>Participação em Colegiado de Curso como membro suplente</v>
          </cell>
        </row>
        <row r="342">
          <cell r="L342">
            <v>8</v>
          </cell>
        </row>
        <row r="346">
          <cell r="A346" t="str">
            <v>Participação no Comitê Gestor do Projeto Praça da Engenharia - PROENGE</v>
          </cell>
        </row>
        <row r="347">
          <cell r="A347" t="str">
            <v>Prolicen-2006 Minicurso Contextualizando a Matemática - Verão 2006</v>
          </cell>
        </row>
        <row r="353">
          <cell r="L353">
            <v>20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152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90</v>
          </cell>
          <cell r="C409">
            <v>8</v>
          </cell>
          <cell r="D409">
            <v>20</v>
          </cell>
          <cell r="E409">
            <v>810</v>
          </cell>
        </row>
      </sheetData>
      <sheetData sheetId="1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Alexsandro Bezerra Cavalcanti</v>
          </cell>
          <cell r="J13" t="str">
            <v>2327828-3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Paulo/USP-SP, (Instituto de Matemática e Estatística - IME)</v>
          </cell>
          <cell r="I19">
            <v>38412</v>
          </cell>
          <cell r="J19">
            <v>39506</v>
          </cell>
          <cell r="K19" t="str">
            <v>Port.R/SRH/1255/2005</v>
          </cell>
        </row>
        <row r="21">
          <cell r="A21" t="str">
            <v>Doutorado em Estatística</v>
          </cell>
          <cell r="L21">
            <v>1040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1040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1040</v>
          </cell>
        </row>
      </sheetData>
      <sheetData sheetId="2">
        <row r="5">
          <cell r="L5">
            <v>560</v>
          </cell>
        </row>
        <row r="6">
          <cell r="L6">
            <v>280</v>
          </cell>
        </row>
        <row r="8">
          <cell r="L8">
            <v>361</v>
          </cell>
        </row>
        <row r="13">
          <cell r="C13" t="str">
            <v>Amanda dos Santos Gomes</v>
          </cell>
          <cell r="J13" t="str">
            <v>2414289-0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38209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</v>
          </cell>
          <cell r="I19">
            <v>39142</v>
          </cell>
          <cell r="J19">
            <v>40237</v>
          </cell>
        </row>
        <row r="21">
          <cell r="A21" t="str">
            <v>Doutorado em Estatística</v>
          </cell>
          <cell r="L21">
            <v>480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Seminário Interno</v>
          </cell>
          <cell r="K36">
            <v>38901</v>
          </cell>
          <cell r="L36">
            <v>39041</v>
          </cell>
        </row>
        <row r="38">
          <cell r="A38" t="str">
            <v>Tópicos de Séries Temporais</v>
          </cell>
        </row>
        <row r="40">
          <cell r="A40" t="str">
            <v>UFCG</v>
          </cell>
          <cell r="F40" t="str">
            <v>Preparação para o doutorado</v>
          </cell>
          <cell r="K40">
            <v>38901</v>
          </cell>
          <cell r="L40">
            <v>39041</v>
          </cell>
        </row>
        <row r="42">
          <cell r="A42" t="str">
            <v>Preparação para o Doutorado.</v>
          </cell>
        </row>
        <row r="51">
          <cell r="L51">
            <v>60</v>
          </cell>
        </row>
        <row r="57">
          <cell r="A57" t="str">
            <v>Est. Aplic. às Ciências Sociais I</v>
          </cell>
          <cell r="E57">
            <v>2</v>
          </cell>
          <cell r="F57">
            <v>30</v>
          </cell>
        </row>
        <row r="58">
          <cell r="A58" t="str">
            <v>Probabilidade e Estatística</v>
          </cell>
          <cell r="E58">
            <v>3</v>
          </cell>
          <cell r="F58">
            <v>45</v>
          </cell>
        </row>
        <row r="62">
          <cell r="E62">
            <v>5</v>
          </cell>
          <cell r="F62">
            <v>75</v>
          </cell>
          <cell r="G62">
            <v>150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Paloma dos Santos Gomes</v>
          </cell>
        </row>
        <row r="80">
          <cell r="A80" t="str">
            <v>Um Estudo Introdutório sobre Análise de Agrupamentos com uma Aplicação em Nutrição</v>
          </cell>
          <cell r="L80" t="str">
            <v>Concluído</v>
          </cell>
        </row>
        <row r="82">
          <cell r="A82" t="str">
            <v>Trabalho/Monografia de conclusão de curso</v>
          </cell>
          <cell r="G82">
            <v>38797</v>
          </cell>
          <cell r="H82">
            <v>39080</v>
          </cell>
        </row>
        <row r="104">
          <cell r="L104">
            <v>60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de Minas</v>
          </cell>
          <cell r="H324" t="str">
            <v>Port./CTRN/No012/06</v>
          </cell>
          <cell r="J324">
            <v>38800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Ciências da Computação</v>
          </cell>
          <cell r="H328" t="str">
            <v>Port./CEEI/No011/06</v>
          </cell>
          <cell r="J328">
            <v>38803</v>
          </cell>
        </row>
        <row r="329">
          <cell r="B329" t="str">
            <v>Participação em Colegiado de Curso como membro suplente</v>
          </cell>
        </row>
        <row r="342">
          <cell r="L342">
            <v>16</v>
          </cell>
        </row>
        <row r="353">
          <cell r="L353">
            <v>0</v>
          </cell>
        </row>
        <row r="406">
          <cell r="A406">
            <v>480</v>
          </cell>
          <cell r="B406">
            <v>0</v>
          </cell>
          <cell r="C406">
            <v>60</v>
          </cell>
          <cell r="D406">
            <v>75</v>
          </cell>
          <cell r="E406">
            <v>0</v>
          </cell>
          <cell r="F406">
            <v>150</v>
          </cell>
          <cell r="G406">
            <v>60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16</v>
          </cell>
          <cell r="D409">
            <v>0</v>
          </cell>
          <cell r="E409">
            <v>841</v>
          </cell>
        </row>
      </sheetData>
      <sheetData sheetId="3">
        <row r="5">
          <cell r="L5">
            <v>760</v>
          </cell>
        </row>
        <row r="6">
          <cell r="L6">
            <v>480</v>
          </cell>
        </row>
        <row r="8">
          <cell r="L8">
            <v>556</v>
          </cell>
        </row>
        <row r="13">
          <cell r="C13" t="str">
            <v>Amauri Araújo Cruz</v>
          </cell>
          <cell r="J13" t="str">
            <v>0333086</v>
          </cell>
          <cell r="L13" t="str">
            <v>Ativa</v>
          </cell>
        </row>
        <row r="15">
          <cell r="A15" t="str">
            <v>Especialista</v>
          </cell>
          <cell r="B15" t="str">
            <v>Adjunto</v>
          </cell>
          <cell r="C15" t="str">
            <v>IV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26">
          <cell r="A26" t="str">
            <v>Licença para tratamento de saúde do servidor</v>
          </cell>
          <cell r="H26">
            <v>39121</v>
          </cell>
          <cell r="I26">
            <v>39170</v>
          </cell>
          <cell r="J26" t="str">
            <v>Atestado Médico</v>
          </cell>
        </row>
        <row r="32">
          <cell r="L32">
            <v>280</v>
          </cell>
        </row>
        <row r="51">
          <cell r="L51">
            <v>0</v>
          </cell>
        </row>
        <row r="57">
          <cell r="A57" t="str">
            <v>Álgebra Linear I - T 02</v>
          </cell>
          <cell r="E57">
            <v>2.7</v>
          </cell>
          <cell r="F57">
            <v>40</v>
          </cell>
          <cell r="I57">
            <v>59</v>
          </cell>
          <cell r="J57">
            <v>41</v>
          </cell>
          <cell r="K57">
            <v>13</v>
          </cell>
          <cell r="L57">
            <v>5</v>
          </cell>
        </row>
        <row r="58">
          <cell r="A58" t="str">
            <v>Cálculo Diferencial e Integral III - T 01</v>
          </cell>
          <cell r="E58">
            <v>4</v>
          </cell>
          <cell r="F58">
            <v>60</v>
          </cell>
          <cell r="I58">
            <v>9</v>
          </cell>
          <cell r="J58">
            <v>7</v>
          </cell>
          <cell r="K58">
            <v>1</v>
          </cell>
          <cell r="L58">
            <v>1</v>
          </cell>
        </row>
        <row r="59">
          <cell r="A59" t="str">
            <v>Cálculo Diferencial e Integral I - Noite</v>
          </cell>
          <cell r="E59">
            <v>2</v>
          </cell>
          <cell r="F59">
            <v>30</v>
          </cell>
        </row>
        <row r="62">
          <cell r="E62">
            <v>8.7</v>
          </cell>
          <cell r="F62">
            <v>130</v>
          </cell>
          <cell r="G62">
            <v>260</v>
          </cell>
          <cell r="I62">
            <v>68</v>
          </cell>
          <cell r="J62">
            <v>48</v>
          </cell>
          <cell r="K62">
            <v>14</v>
          </cell>
          <cell r="L62">
            <v>6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Luiz Gianini Bezerra de Melo</v>
          </cell>
        </row>
        <row r="80">
          <cell r="A80" t="str">
            <v>Monitoria</v>
          </cell>
          <cell r="J80" t="str">
            <v>UFCG</v>
          </cell>
          <cell r="L80" t="str">
            <v>Em andamento</v>
          </cell>
        </row>
        <row r="82">
          <cell r="A82" t="str">
            <v>Monitoria</v>
          </cell>
          <cell r="G82">
            <v>39048</v>
          </cell>
          <cell r="H82">
            <v>39210</v>
          </cell>
        </row>
        <row r="85">
          <cell r="A85" t="str">
            <v>Rivaldo Bezerra de Aquino Filho</v>
          </cell>
        </row>
        <row r="87">
          <cell r="A87" t="str">
            <v>PROLICEN 2006 - Projeto: Contextualizando a Matemática</v>
          </cell>
          <cell r="L87" t="str">
            <v>Em andamento</v>
          </cell>
        </row>
        <row r="89">
          <cell r="A89" t="str">
            <v>PROLICEN</v>
          </cell>
          <cell r="G89">
            <v>38930</v>
          </cell>
          <cell r="H89">
            <v>39210</v>
          </cell>
        </row>
        <row r="104">
          <cell r="L104">
            <v>96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Membro da equipe executora do PROLICEN</v>
          </cell>
          <cell r="J247">
            <v>38930</v>
          </cell>
          <cell r="K247">
            <v>39210</v>
          </cell>
        </row>
        <row r="248">
          <cell r="B248" t="str">
            <v>Participação em equipe executora e projetos de monitoria, PROLICEN, PROIN ou PET no âmbito do Departamento ou Curso</v>
          </cell>
        </row>
        <row r="250">
          <cell r="A250" t="str">
            <v>Coordenador da disciplina Álgebra Linear I</v>
          </cell>
          <cell r="J250">
            <v>39048</v>
          </cell>
          <cell r="K250">
            <v>39210</v>
          </cell>
        </row>
        <row r="251">
          <cell r="B251" t="str">
            <v>Coordenação de disciplina</v>
          </cell>
        </row>
        <row r="267">
          <cell r="L267">
            <v>60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Civil</v>
          </cell>
          <cell r="H324" t="str">
            <v>Port./DCCT/011/06</v>
          </cell>
          <cell r="J324">
            <v>38800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Agrícola</v>
          </cell>
          <cell r="H328" t="str">
            <v>Port./DCCT/010/06</v>
          </cell>
          <cell r="J328">
            <v>38800</v>
          </cell>
        </row>
        <row r="329">
          <cell r="B329" t="str">
            <v>Participação em Colegiado de Curso como membro suplente</v>
          </cell>
        </row>
        <row r="342">
          <cell r="L342">
            <v>10</v>
          </cell>
        </row>
        <row r="353">
          <cell r="L353">
            <v>0</v>
          </cell>
        </row>
        <row r="406">
          <cell r="A406">
            <v>0</v>
          </cell>
          <cell r="B406">
            <v>280</v>
          </cell>
          <cell r="C406">
            <v>0</v>
          </cell>
          <cell r="D406">
            <v>130</v>
          </cell>
          <cell r="E406">
            <v>0</v>
          </cell>
          <cell r="F406">
            <v>260</v>
          </cell>
          <cell r="G406">
            <v>96</v>
          </cell>
          <cell r="H406">
            <v>0</v>
          </cell>
          <cell r="I406">
            <v>0</v>
          </cell>
          <cell r="J406">
            <v>0</v>
          </cell>
          <cell r="K406">
            <v>60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10</v>
          </cell>
          <cell r="D409">
            <v>0</v>
          </cell>
          <cell r="E409">
            <v>836</v>
          </cell>
        </row>
      </sheetData>
      <sheetData sheetId="4">
        <row r="5">
          <cell r="L5">
            <v>1040</v>
          </cell>
        </row>
        <row r="6">
          <cell r="L6">
            <v>760</v>
          </cell>
        </row>
        <row r="8">
          <cell r="L8">
            <v>871</v>
          </cell>
        </row>
        <row r="13">
          <cell r="C13" t="str">
            <v>Antônio José da Silva</v>
          </cell>
          <cell r="J13" t="str">
            <v>0336520-2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IV</v>
          </cell>
          <cell r="D15">
            <v>31168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Pesquisa Operacional - T 01</v>
          </cell>
          <cell r="E57">
            <v>4</v>
          </cell>
          <cell r="F57">
            <v>60</v>
          </cell>
          <cell r="I57">
            <v>9</v>
          </cell>
          <cell r="J57">
            <v>2</v>
          </cell>
          <cell r="K57">
            <v>1</v>
          </cell>
          <cell r="L57">
            <v>6</v>
          </cell>
        </row>
        <row r="58">
          <cell r="A58" t="str">
            <v>Introdução à Teoria das Probabilidades - Verão/2007</v>
          </cell>
          <cell r="E58">
            <v>3.6</v>
          </cell>
          <cell r="F58">
            <v>54</v>
          </cell>
          <cell r="I58">
            <v>39</v>
          </cell>
          <cell r="J58">
            <v>1</v>
          </cell>
          <cell r="K58">
            <v>19</v>
          </cell>
          <cell r="L58">
            <v>19</v>
          </cell>
        </row>
        <row r="62">
          <cell r="E62">
            <v>7.6</v>
          </cell>
          <cell r="F62">
            <v>114</v>
          </cell>
          <cell r="G62">
            <v>228</v>
          </cell>
          <cell r="I62">
            <v>48</v>
          </cell>
          <cell r="J62">
            <v>3</v>
          </cell>
          <cell r="K62">
            <v>20</v>
          </cell>
          <cell r="L62">
            <v>25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10">
          <cell r="A110" t="str">
            <v>Rosângela da Silva Figueredo</v>
          </cell>
        </row>
        <row r="112">
          <cell r="A112" t="str">
            <v>Sobre Modelo de Covariância com Erros  Elípticos:Uma Abordagem Bayesiana</v>
          </cell>
        </row>
        <row r="114">
          <cell r="G114">
            <v>38579</v>
          </cell>
          <cell r="H114">
            <v>39171</v>
          </cell>
        </row>
        <row r="117">
          <cell r="A117" t="str">
            <v>José Iraponil Costa Lima</v>
          </cell>
        </row>
        <row r="119">
          <cell r="A119" t="str">
            <v>A definir</v>
          </cell>
        </row>
        <row r="121">
          <cell r="G121">
            <v>39161</v>
          </cell>
        </row>
        <row r="136">
          <cell r="L136">
            <v>60</v>
          </cell>
        </row>
        <row r="140">
          <cell r="A140" t="str">
            <v>Modelos de Covariância com Erros nas Variáveis: Uma abordagem Bayesiana</v>
          </cell>
          <cell r="K140" t="str">
            <v>Em andamento</v>
          </cell>
        </row>
        <row r="142">
          <cell r="A142" t="str">
            <v>Inferência Estatística</v>
          </cell>
          <cell r="H142" t="str">
            <v>Coordenador</v>
          </cell>
          <cell r="J142">
            <v>37681</v>
          </cell>
          <cell r="K142">
            <v>39446</v>
          </cell>
        </row>
        <row r="166">
          <cell r="L166">
            <v>30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>
            <v>40001</v>
          </cell>
          <cell r="H173" t="str">
            <v>Colaborador </v>
          </cell>
        </row>
        <row r="175">
          <cell r="E175" t="str">
            <v>Alunos da Rede Pública e Privada de Ensinos Fundamental e Médio de campina Grande e Região</v>
          </cell>
          <cell r="I175" t="str">
            <v>UFCG</v>
          </cell>
          <cell r="K175">
            <v>2500</v>
          </cell>
        </row>
        <row r="196">
          <cell r="L196">
            <v>30</v>
          </cell>
        </row>
        <row r="247">
          <cell r="A247" t="str">
            <v>Coordenação do Programa de Verão/2007</v>
          </cell>
          <cell r="J247">
            <v>38930</v>
          </cell>
          <cell r="K247">
            <v>39202</v>
          </cell>
        </row>
        <row r="248">
          <cell r="B248" t="str">
            <v>Coordenação de evento técnico-científico ou artístico cultural nacional</v>
          </cell>
        </row>
        <row r="250">
          <cell r="A250" t="str">
            <v>Sobre Modelo de Covariância com Erros  Elípticos:Uma Abordagem Bayesiana (Rosângela)</v>
          </cell>
          <cell r="J250">
            <v>38579</v>
          </cell>
          <cell r="K250">
            <v>39171</v>
          </cell>
        </row>
        <row r="251">
          <cell r="B251" t="str">
            <v>Dissertação defendida e aprovada sob a orientação de docente</v>
          </cell>
        </row>
        <row r="267">
          <cell r="L267">
            <v>60</v>
          </cell>
        </row>
        <row r="271">
          <cell r="A271" t="str">
            <v>Defesa do aluno  Antonio Luiz Soares Santos</v>
          </cell>
          <cell r="H271" t="str">
            <v>UFRN/NATAL</v>
          </cell>
          <cell r="K271">
            <v>39129</v>
          </cell>
        </row>
        <row r="272">
          <cell r="B272" t="str">
            <v>Banca examinadora de dissertação</v>
          </cell>
        </row>
        <row r="291">
          <cell r="L291">
            <v>10</v>
          </cell>
        </row>
        <row r="295">
          <cell r="A295" t="str">
            <v>Coordenador do Curso de Graduação em Matemática.</v>
          </cell>
          <cell r="H295" t="str">
            <v>Port. R/SRH/267/2006</v>
          </cell>
          <cell r="J295">
            <v>38789</v>
          </cell>
          <cell r="K295">
            <v>39519</v>
          </cell>
        </row>
        <row r="298">
          <cell r="L298">
            <v>250</v>
          </cell>
        </row>
        <row r="302">
          <cell r="A302" t="str">
            <v>Comissão "PRÊMIO ÁTILA ALMEIDA"</v>
          </cell>
          <cell r="H302" t="str">
            <v>Port. Nº 67/06</v>
          </cell>
          <cell r="J302">
            <v>39057</v>
          </cell>
          <cell r="K302">
            <v>39057</v>
          </cell>
        </row>
        <row r="306">
          <cell r="A306" t="str">
            <v>Comissão de Avaliação de Progressão Funcional</v>
          </cell>
          <cell r="H306" t="str">
            <v>Port./UAME/Nº03/07</v>
          </cell>
          <cell r="J306">
            <v>39149</v>
          </cell>
          <cell r="K306">
            <v>39163</v>
          </cell>
        </row>
        <row r="310">
          <cell r="A310" t="str">
            <v>Comissão de Avaliação de Progressão Funcional</v>
          </cell>
          <cell r="H310" t="str">
            <v>Port./UAME/Nº24/07</v>
          </cell>
          <cell r="J310">
            <v>39205</v>
          </cell>
          <cell r="K310">
            <v>39210</v>
          </cell>
        </row>
        <row r="320">
          <cell r="L320">
            <v>18</v>
          </cell>
        </row>
        <row r="324">
          <cell r="A324" t="str">
            <v>Pós-Graduação em Matemática</v>
          </cell>
          <cell r="H324" t="str">
            <v>Port./DCCT/029/06</v>
          </cell>
          <cell r="J324">
            <v>38803</v>
          </cell>
          <cell r="K324">
            <v>39208</v>
          </cell>
        </row>
        <row r="325">
          <cell r="B325" t="str">
            <v>Participação em Colegiado de Curso como membro suplente</v>
          </cell>
        </row>
        <row r="328">
          <cell r="A328" t="str">
            <v>Membro da Câmara Superior de Ensino da UFCG</v>
          </cell>
          <cell r="J328">
            <v>38833</v>
          </cell>
        </row>
        <row r="329">
          <cell r="B329" t="str">
            <v>Participação em conselhos superiores como membro titular, exceto membro nato</v>
          </cell>
        </row>
        <row r="332">
          <cell r="A332" t="str">
            <v>Membro do Colegiado Pleno</v>
          </cell>
        </row>
        <row r="333">
          <cell r="B333" t="str">
            <v>Participação em conselhos superiores como membro titular, exceto membro nato</v>
          </cell>
        </row>
        <row r="336">
          <cell r="A336" t="str">
            <v>Pós-Graduação em Matemática</v>
          </cell>
          <cell r="H336" t="str">
            <v>Port./UAME/025/2007</v>
          </cell>
          <cell r="J336">
            <v>39209</v>
          </cell>
        </row>
        <row r="337">
          <cell r="B337" t="str">
            <v>Participação em conselhos superiores como suplente</v>
          </cell>
        </row>
        <row r="342">
          <cell r="L342">
            <v>50</v>
          </cell>
        </row>
        <row r="346">
          <cell r="A346" t="str">
            <v>Correção de Provas do Vestibular/2007 da UFCG</v>
          </cell>
          <cell r="J346">
            <v>39068</v>
          </cell>
          <cell r="K346">
            <v>39070</v>
          </cell>
        </row>
        <row r="347">
          <cell r="A347" t="str">
            <v>Parecer em Processo de dispesa de Disciplina</v>
          </cell>
          <cell r="J347">
            <v>39192</v>
          </cell>
          <cell r="K347">
            <v>39192</v>
          </cell>
        </row>
        <row r="348">
          <cell r="A348" t="str">
            <v>Parecer em Processo de dispesa de Disciplina</v>
          </cell>
          <cell r="J348">
            <v>39204</v>
          </cell>
          <cell r="K348">
            <v>39204</v>
          </cell>
        </row>
        <row r="353">
          <cell r="L353">
            <v>21</v>
          </cell>
        </row>
        <row r="358">
          <cell r="A358" t="str">
            <v>II Encontro de Inferência em Processos Estocáticos Especiais</v>
          </cell>
          <cell r="I358">
            <v>39148</v>
          </cell>
          <cell r="J358">
            <v>37689</v>
          </cell>
          <cell r="K358" t="str">
            <v>UnB</v>
          </cell>
          <cell r="L358" t="str">
            <v>Nacional</v>
          </cell>
        </row>
        <row r="365">
          <cell r="A365" t="str">
            <v>Comunicação no II Encontro de Inferência em Processos Estocáticos Especiais</v>
          </cell>
          <cell r="I365" t="str">
            <v>UnB/BRASÍLIA</v>
          </cell>
          <cell r="L365">
            <v>39150</v>
          </cell>
        </row>
        <row r="372">
          <cell r="A372" t="str">
            <v>Roberto Quirino do Nascimento</v>
          </cell>
          <cell r="F372" t="str">
            <v>UFPB</v>
          </cell>
          <cell r="H372" t="str">
            <v>UFCG</v>
          </cell>
          <cell r="K372">
            <v>39171</v>
          </cell>
          <cell r="L372">
            <v>39171</v>
          </cell>
        </row>
        <row r="373">
          <cell r="C373" t="str">
            <v>Banca Examinadora da dissertação da aluna Rosângela da Silva Figueiredo</v>
          </cell>
        </row>
        <row r="389">
          <cell r="A389" t="str">
            <v>UFRN</v>
          </cell>
          <cell r="K389">
            <v>39129</v>
          </cell>
          <cell r="L389">
            <v>39129</v>
          </cell>
        </row>
        <row r="390">
          <cell r="C390" t="str">
            <v>Banca Examinadora da dissertação do aluno Antonio Luiz Soares Santos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114</v>
          </cell>
          <cell r="E406">
            <v>0</v>
          </cell>
          <cell r="F406">
            <v>228</v>
          </cell>
          <cell r="G406">
            <v>0</v>
          </cell>
          <cell r="H406">
            <v>60</v>
          </cell>
          <cell r="I406">
            <v>30</v>
          </cell>
          <cell r="J406">
            <v>30</v>
          </cell>
          <cell r="K406">
            <v>60</v>
          </cell>
          <cell r="L406">
            <v>10</v>
          </cell>
        </row>
        <row r="409">
          <cell r="A409">
            <v>250</v>
          </cell>
          <cell r="B409">
            <v>18</v>
          </cell>
          <cell r="C409">
            <v>50</v>
          </cell>
          <cell r="D409">
            <v>21</v>
          </cell>
          <cell r="E409">
            <v>871</v>
          </cell>
        </row>
      </sheetData>
      <sheetData sheetId="5">
        <row r="5">
          <cell r="L5">
            <v>1040</v>
          </cell>
        </row>
        <row r="6">
          <cell r="L6">
            <v>760</v>
          </cell>
        </row>
        <row r="8">
          <cell r="L8">
            <v>766</v>
          </cell>
        </row>
        <row r="13">
          <cell r="C13" t="str">
            <v>Antônio Pereira Brandão Júnior</v>
          </cell>
          <cell r="J13" t="str">
            <v>2224264-1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36004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Estudo Individual</v>
          </cell>
          <cell r="K36">
            <v>38992</v>
          </cell>
        </row>
        <row r="38">
          <cell r="A38" t="str">
            <v>Estudo individual sobre álgebra</v>
          </cell>
        </row>
        <row r="40">
          <cell r="A40" t="str">
            <v>Universidade Federal de Campina Grande</v>
          </cell>
          <cell r="F40" t="str">
            <v>Seminário Interno</v>
          </cell>
          <cell r="K40">
            <v>39087</v>
          </cell>
        </row>
        <row r="42">
          <cell r="A42" t="str">
            <v>Seminário de Álgebra Comutativa</v>
          </cell>
        </row>
        <row r="44">
          <cell r="A44" t="str">
            <v>Universidade Federal de Campina Grande</v>
          </cell>
          <cell r="F44" t="str">
            <v>Seminário Interno</v>
          </cell>
          <cell r="K44">
            <v>39052</v>
          </cell>
          <cell r="L44">
            <v>39220</v>
          </cell>
        </row>
        <row r="46">
          <cell r="A46" t="str">
            <v>Seminário de Álgebra não Comutativa</v>
          </cell>
        </row>
        <row r="51">
          <cell r="L51">
            <v>284</v>
          </cell>
        </row>
        <row r="57">
          <cell r="A57" t="str">
            <v>Álgebra I</v>
          </cell>
          <cell r="E57">
            <v>4</v>
          </cell>
          <cell r="F57">
            <v>60</v>
          </cell>
          <cell r="I57">
            <v>8</v>
          </cell>
          <cell r="J57">
            <v>3</v>
          </cell>
          <cell r="K57">
            <v>4</v>
          </cell>
          <cell r="L57">
            <v>1</v>
          </cell>
        </row>
        <row r="58">
          <cell r="A58" t="str">
            <v>Álgebra Linear II</v>
          </cell>
          <cell r="E58">
            <v>4</v>
          </cell>
          <cell r="F58">
            <v>60</v>
          </cell>
          <cell r="I58">
            <v>5</v>
          </cell>
          <cell r="J58">
            <v>2</v>
          </cell>
          <cell r="K58">
            <v>3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13</v>
          </cell>
          <cell r="J62">
            <v>5</v>
          </cell>
          <cell r="K62">
            <v>7</v>
          </cell>
          <cell r="L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Polinômios centrais graduados para matrizes de ordem 2 sobre um corpo de característica 2.</v>
          </cell>
          <cell r="I140" t="str">
            <v>CNPq</v>
          </cell>
          <cell r="K140" t="str">
            <v>Concluído</v>
          </cell>
        </row>
        <row r="142">
          <cell r="A142" t="str">
            <v>Álgebras com Identidades Polinomiais</v>
          </cell>
          <cell r="H142" t="str">
            <v>Coordenador</v>
          </cell>
          <cell r="J142">
            <v>39010</v>
          </cell>
          <cell r="K142">
            <v>39066</v>
          </cell>
        </row>
        <row r="147">
          <cell r="A147" t="str">
            <v>Polinômios centrais graduados para o produto tensorial pela álgebra exterior</v>
          </cell>
          <cell r="I147" t="str">
            <v>CNPq</v>
          </cell>
          <cell r="K147" t="str">
            <v>Concluído</v>
          </cell>
        </row>
        <row r="149">
          <cell r="A149" t="str">
            <v>Álgebras com Identidades Polinomiais</v>
          </cell>
          <cell r="H149" t="str">
            <v>Participante</v>
          </cell>
          <cell r="J149">
            <v>39071</v>
          </cell>
          <cell r="K149">
            <v>39225</v>
          </cell>
        </row>
        <row r="154">
          <cell r="A154" t="str">
            <v>Identidades Polinomiais Fracas</v>
          </cell>
          <cell r="I154" t="str">
            <v>CNPq</v>
          </cell>
          <cell r="K154" t="str">
            <v>Em andamento</v>
          </cell>
        </row>
        <row r="156">
          <cell r="A156" t="str">
            <v>Álgebras com Identidades Polinomiais</v>
          </cell>
          <cell r="H156" t="str">
            <v>Participante</v>
          </cell>
          <cell r="J156">
            <v>39071</v>
          </cell>
        </row>
        <row r="161">
          <cell r="A161" t="str">
            <v>Equações Dif.  Aplicadas e Álgebra com Identidades Polinomiais (Casadinho, Proc.620025/2006-9)</v>
          </cell>
          <cell r="I161" t="str">
            <v>CNPq</v>
          </cell>
          <cell r="K161" t="str">
            <v>Em andamento</v>
          </cell>
        </row>
        <row r="163">
          <cell r="A163" t="str">
            <v>Matemática</v>
          </cell>
          <cell r="H163" t="str">
            <v>Participante</v>
          </cell>
          <cell r="J163">
            <v>39144</v>
          </cell>
          <cell r="K163">
            <v>39143</v>
          </cell>
        </row>
        <row r="166">
          <cell r="L166">
            <v>56</v>
          </cell>
        </row>
        <row r="196">
          <cell r="L196">
            <v>0</v>
          </cell>
        </row>
        <row r="200">
          <cell r="A200" t="str">
            <v>Antônio Pereira Brandão Jr. , Plamen Koshlukov, Central Polynomials for Z_2-graded algebras and for algebras with involution, Journal of Pure and Applied Algebra, 208 , 877-886, 2007.</v>
          </cell>
        </row>
        <row r="201">
          <cell r="B201" t="str">
            <v>Artigo técnico ou científico publicado em periódico indexado internacionalmente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Comissão do estágio Probatório do Prof. Marcelo Carvalho Ferreira</v>
          </cell>
          <cell r="H302" t="str">
            <v>Port.UAME/05/2007</v>
          </cell>
          <cell r="J302">
            <v>39149</v>
          </cell>
          <cell r="K302">
            <v>40245</v>
          </cell>
        </row>
        <row r="306">
          <cell r="A306" t="str">
            <v>Comissão do estágio probatório da Profa. Miichelli Karine Barros da Silva</v>
          </cell>
          <cell r="H306" t="str">
            <v>Port.UAME/ 04/2007</v>
          </cell>
          <cell r="J306">
            <v>39149</v>
          </cell>
          <cell r="K306">
            <v>40245</v>
          </cell>
        </row>
        <row r="320">
          <cell r="L320">
            <v>40</v>
          </cell>
        </row>
        <row r="324">
          <cell r="A324" t="str">
            <v>Colegiado do Curso de Graduação em Engenharia Agrícola</v>
          </cell>
          <cell r="H324" t="str">
            <v>Port.UAME/10/2007</v>
          </cell>
          <cell r="J324">
            <v>39191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Colegiado do Curso de Pós-graduação em Matemática</v>
          </cell>
          <cell r="H328" t="str">
            <v> Port.UAME/01/2007</v>
          </cell>
          <cell r="J328">
            <v>39120</v>
          </cell>
        </row>
        <row r="329">
          <cell r="B329" t="str">
            <v>Participação em Colegiado de Curso como membro suplente</v>
          </cell>
        </row>
        <row r="342">
          <cell r="L342">
            <v>6</v>
          </cell>
        </row>
        <row r="346">
          <cell r="A346" t="str">
            <v>Assembléias Departamentais</v>
          </cell>
        </row>
        <row r="347">
          <cell r="A347" t="str">
            <v>Comissão de revisão de prova</v>
          </cell>
          <cell r="J347">
            <v>39129</v>
          </cell>
          <cell r="K347">
            <v>39129</v>
          </cell>
        </row>
        <row r="353">
          <cell r="L353">
            <v>20</v>
          </cell>
        </row>
        <row r="406">
          <cell r="A406">
            <v>0</v>
          </cell>
          <cell r="B406">
            <v>0</v>
          </cell>
          <cell r="C406">
            <v>284</v>
          </cell>
          <cell r="D406">
            <v>120</v>
          </cell>
          <cell r="E406">
            <v>0</v>
          </cell>
          <cell r="F406">
            <v>240</v>
          </cell>
          <cell r="G406">
            <v>0</v>
          </cell>
          <cell r="H406">
            <v>0</v>
          </cell>
          <cell r="I406">
            <v>56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40</v>
          </cell>
          <cell r="C409">
            <v>6</v>
          </cell>
          <cell r="D409">
            <v>20</v>
          </cell>
          <cell r="E409">
            <v>766</v>
          </cell>
        </row>
      </sheetData>
      <sheetData sheetId="6">
        <row r="5">
          <cell r="L5">
            <v>1040</v>
          </cell>
        </row>
        <row r="6">
          <cell r="L6">
            <v>760</v>
          </cell>
        </row>
        <row r="8">
          <cell r="L8">
            <v>820</v>
          </cell>
        </row>
        <row r="13">
          <cell r="C13" t="str">
            <v>Aparecido Jesuino de Souza</v>
          </cell>
          <cell r="J13" t="str">
            <v>03350451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30011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Variáveis Complexas</v>
          </cell>
          <cell r="E57">
            <v>4</v>
          </cell>
          <cell r="F57">
            <v>60</v>
          </cell>
          <cell r="I57">
            <v>53</v>
          </cell>
          <cell r="J57">
            <v>21</v>
          </cell>
          <cell r="K57">
            <v>17</v>
          </cell>
          <cell r="L57">
            <v>15</v>
          </cell>
        </row>
        <row r="58">
          <cell r="A58" t="str">
            <v>Funções de Uma Variável Complexa</v>
          </cell>
          <cell r="E58">
            <v>4</v>
          </cell>
          <cell r="F58">
            <v>60</v>
          </cell>
          <cell r="I58">
            <v>19</v>
          </cell>
          <cell r="J58">
            <v>10</v>
          </cell>
          <cell r="K58">
            <v>7</v>
          </cell>
          <cell r="L58">
            <v>2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72</v>
          </cell>
          <cell r="J62">
            <v>31</v>
          </cell>
          <cell r="K62">
            <v>24</v>
          </cell>
          <cell r="L62">
            <v>17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José Salatiel de Alencar Filho</v>
          </cell>
        </row>
        <row r="80">
          <cell r="A80" t="str">
            <v>Apoio computacional as atividades de pesquisa do DME</v>
          </cell>
          <cell r="J80" t="str">
            <v>CNPq</v>
          </cell>
          <cell r="L80" t="str">
            <v>Em andamento</v>
          </cell>
        </row>
        <row r="82">
          <cell r="A82" t="str">
            <v>Apoio Técnico</v>
          </cell>
          <cell r="G82">
            <v>38930</v>
          </cell>
          <cell r="H82">
            <v>39660</v>
          </cell>
        </row>
        <row r="85">
          <cell r="A85" t="str">
            <v>Jadsan da Cunha Santos</v>
          </cell>
        </row>
        <row r="87">
          <cell r="A87" t="str">
            <v>Queima de Combustível Sólido na Recuperação de Reservatórios Petrolíferos</v>
          </cell>
          <cell r="L87" t="str">
            <v>Em andamento</v>
          </cell>
        </row>
        <row r="89">
          <cell r="A89" t="str">
            <v>Programa de Recursos Humanos da ANP-PRH25</v>
          </cell>
          <cell r="G89">
            <v>39049</v>
          </cell>
          <cell r="H89">
            <v>39779</v>
          </cell>
        </row>
        <row r="104">
          <cell r="L104">
            <v>60</v>
          </cell>
        </row>
        <row r="110">
          <cell r="A110" t="str">
            <v>Maria Joseane Felipe Guedes</v>
          </cell>
        </row>
        <row r="112">
          <cell r="A112" t="str">
            <v>Estrutura de ondas para um modelo de escoamento trifásico com viscosidades das fases assimétricas</v>
          </cell>
          <cell r="J112" t="str">
            <v>ANP</v>
          </cell>
        </row>
        <row r="114">
          <cell r="G114">
            <v>39142</v>
          </cell>
          <cell r="H114">
            <v>39872</v>
          </cell>
        </row>
        <row r="117">
          <cell r="A117" t="str">
            <v>Rodrigo Cohen Mota Nemer</v>
          </cell>
        </row>
        <row r="119">
          <cell r="A119" t="str">
            <v>A definir</v>
          </cell>
          <cell r="J119" t="str">
            <v>Não há</v>
          </cell>
        </row>
        <row r="121">
          <cell r="G121">
            <v>39142</v>
          </cell>
          <cell r="H121">
            <v>39872</v>
          </cell>
        </row>
        <row r="136">
          <cell r="L136">
            <v>20</v>
          </cell>
        </row>
        <row r="140">
          <cell r="A140" t="str">
            <v>Escoamentos Multifasicos em Meios Porosos(Bolsa Pesq. CNPq - nível 2, Proc. 306609/2004-5)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 Aplicada, Dinâmica dos Fluidos</v>
          </cell>
          <cell r="H142" t="str">
            <v>Coordenador</v>
          </cell>
          <cell r="J142">
            <v>38412</v>
          </cell>
          <cell r="K142">
            <v>39507</v>
          </cell>
        </row>
        <row r="147">
          <cell r="A147" t="str">
            <v>Programa Interdepartamental de Tecnologia em Petróleo e Gás - PRH(25)</v>
          </cell>
          <cell r="I147" t="str">
            <v>ANP</v>
          </cell>
          <cell r="K147" t="str">
            <v>Em andamento</v>
          </cell>
        </row>
        <row r="149">
          <cell r="A149" t="str">
            <v>Matemática Aplicada, Dinâmica dos Fluidos</v>
          </cell>
          <cell r="H149" t="str">
            <v>Participante</v>
          </cell>
          <cell r="J149">
            <v>37288</v>
          </cell>
        </row>
        <row r="154">
          <cell r="A154" t="str">
            <v>Equações Diferenciais Parciais e Aplicações - Projeto Casadinho PADCT/CNPq, Proc. 620017/2004-0</v>
          </cell>
          <cell r="I154" t="str">
            <v>CNPq</v>
          </cell>
          <cell r="K154" t="str">
            <v>Concluído</v>
          </cell>
        </row>
        <row r="156">
          <cell r="A156" t="str">
            <v>Analise/EDP</v>
          </cell>
          <cell r="H156" t="str">
            <v>Coordenador</v>
          </cell>
          <cell r="J156">
            <v>38139</v>
          </cell>
          <cell r="K156">
            <v>39081</v>
          </cell>
        </row>
        <row r="158">
          <cell r="A158">
            <v>173719.4</v>
          </cell>
          <cell r="D158">
            <v>173719.4</v>
          </cell>
          <cell r="G158">
            <v>7790.43</v>
          </cell>
          <cell r="J158">
            <v>0</v>
          </cell>
        </row>
        <row r="161">
          <cell r="A161" t="str">
            <v>Instituto do Milênio: Avanço Global e Integrado da Matemática Brasileira / IM-AGIMB</v>
          </cell>
          <cell r="I161" t="str">
            <v>CNPq</v>
          </cell>
          <cell r="K161" t="str">
            <v>Em andamento</v>
          </cell>
        </row>
        <row r="163">
          <cell r="A163" t="str">
            <v>Matemática</v>
          </cell>
          <cell r="H163" t="str">
            <v>Coordenador</v>
          </cell>
          <cell r="J163">
            <v>37316</v>
          </cell>
          <cell r="K163">
            <v>39233</v>
          </cell>
        </row>
        <row r="165">
          <cell r="A165">
            <v>10000</v>
          </cell>
          <cell r="D165">
            <v>0</v>
          </cell>
          <cell r="G165">
            <v>0</v>
          </cell>
          <cell r="J165">
            <v>0</v>
          </cell>
        </row>
        <row r="166">
          <cell r="L166">
            <v>210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Defesa do aluno Hallyson G. G. Morais Lima</v>
          </cell>
          <cell r="H271" t="str">
            <v>UFCG</v>
          </cell>
          <cell r="K271">
            <v>39164</v>
          </cell>
        </row>
        <row r="272">
          <cell r="B272" t="str">
            <v>Banca examinadora de dissertação</v>
          </cell>
        </row>
        <row r="291">
          <cell r="L291">
            <v>10</v>
          </cell>
        </row>
        <row r="298">
          <cell r="L298">
            <v>0</v>
          </cell>
        </row>
        <row r="302">
          <cell r="A302" t="str">
            <v>Coordenação do Projeto PADCT/CNPq - Equações Diferenciais e Aplicações</v>
          </cell>
          <cell r="H302" t="str">
            <v>Proc. CNPq 620017/2004-0</v>
          </cell>
          <cell r="J302">
            <v>38139</v>
          </cell>
          <cell r="K302">
            <v>39081</v>
          </cell>
        </row>
        <row r="306">
          <cell r="A306" t="str">
            <v>Coordenação local do Projeto Instituto do Milênio em Matemática: IM-AGIMP</v>
          </cell>
          <cell r="H306" t="str">
            <v>Email do Jacob</v>
          </cell>
          <cell r="J306">
            <v>37316</v>
          </cell>
        </row>
        <row r="310">
          <cell r="A310" t="str">
            <v>Coordenação do Laboratório de Informática (LIDME) da UAME</v>
          </cell>
          <cell r="H310" t="str">
            <v>Port./UAME/006/06</v>
          </cell>
          <cell r="J310">
            <v>38940</v>
          </cell>
        </row>
        <row r="314">
          <cell r="A314" t="str">
            <v>Coordenação da Biblioteca Setorial da UAME</v>
          </cell>
          <cell r="H314" t="str">
            <v>Port./UAME/010/06</v>
          </cell>
          <cell r="J314">
            <v>38951</v>
          </cell>
        </row>
        <row r="318">
          <cell r="A318" t="str">
            <v>Avaliação p/ Progressão Funcional para a Classe de Professor Associado</v>
          </cell>
          <cell r="H318" t="str">
            <v>Port. GR/057/2006</v>
          </cell>
          <cell r="J318">
            <v>38959</v>
          </cell>
        </row>
        <row r="320">
          <cell r="L320">
            <v>100</v>
          </cell>
        </row>
        <row r="324">
          <cell r="A324" t="str">
            <v>Pós-Graduação em Matemática</v>
          </cell>
          <cell r="H324" t="str">
            <v>Port. 027/2007/UAME</v>
          </cell>
          <cell r="J324">
            <v>39209</v>
          </cell>
        </row>
        <row r="325">
          <cell r="B325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Vice lider do Grupo de Pesquisa Equações Dif. Parciais do CNPq</v>
          </cell>
          <cell r="J346">
            <v>36526</v>
          </cell>
        </row>
        <row r="347">
          <cell r="A347" t="str">
            <v>Confecção do relatórios das atividades docentes da UAME de 06.1</v>
          </cell>
          <cell r="J347">
            <v>39048</v>
          </cell>
          <cell r="K347">
            <v>39066</v>
          </cell>
        </row>
        <row r="353">
          <cell r="L353">
            <v>60</v>
          </cell>
        </row>
        <row r="365">
          <cell r="A365" t="str">
            <v>Solução do problema de Riemann para um modelo de combustão c/ combustível sólido</v>
          </cell>
          <cell r="I365" t="str">
            <v>IME-UFG</v>
          </cell>
          <cell r="L365">
            <v>39093</v>
          </cell>
        </row>
        <row r="366">
          <cell r="A366" t="str">
            <v>Equações Diferenciais e Petróleo</v>
          </cell>
          <cell r="I366" t="str">
            <v>UAME-UFCG</v>
          </cell>
          <cell r="L366">
            <v>39148</v>
          </cell>
        </row>
        <row r="389">
          <cell r="A389" t="str">
            <v>IMPA</v>
          </cell>
          <cell r="H389" t="str">
            <v>PADCT/CNPq/Casadinho</v>
          </cell>
          <cell r="K389">
            <v>39097</v>
          </cell>
          <cell r="L389">
            <v>39101</v>
          </cell>
        </row>
        <row r="390">
          <cell r="C390" t="str">
            <v>Pesquisa conjunta com o Profs. Dan Marchesin, Grigori Chapiro e Alexey Malabyev</v>
          </cell>
        </row>
        <row r="393">
          <cell r="A393" t="str">
            <v>UFG</v>
          </cell>
          <cell r="H393" t="str">
            <v>UFG</v>
          </cell>
          <cell r="K393">
            <v>39090</v>
          </cell>
          <cell r="L393">
            <v>39094</v>
          </cell>
        </row>
        <row r="394">
          <cell r="C394" t="str">
            <v>Pesquisa em conjunto com o Prof. Jesus Carlos da Mota</v>
          </cell>
        </row>
        <row r="397">
          <cell r="A397" t="str">
            <v>IMPA</v>
          </cell>
          <cell r="H397" t="str">
            <v>CNPq/Casadinho</v>
          </cell>
          <cell r="K397">
            <v>39217</v>
          </cell>
          <cell r="L397">
            <v>39227</v>
          </cell>
        </row>
        <row r="398">
          <cell r="C398" t="str">
            <v>Desenvolver pesquisa conjunta com os Profs. Dan Marchesin, Frederico Furtado e Grigori Chapiro.</v>
          </cell>
        </row>
        <row r="401">
          <cell r="A401" t="str">
            <v>UnB</v>
          </cell>
          <cell r="H401" t="str">
            <v>CNPq</v>
          </cell>
          <cell r="K401">
            <v>39216</v>
          </cell>
          <cell r="L401">
            <v>39217</v>
          </cell>
        </row>
        <row r="402">
          <cell r="C402" t="str">
            <v>Desenvolver pesquisa conjunta com o Prof. Arthur Azevedo.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240</v>
          </cell>
          <cell r="G406">
            <v>60</v>
          </cell>
          <cell r="H406">
            <v>20</v>
          </cell>
          <cell r="I406">
            <v>210</v>
          </cell>
          <cell r="J406">
            <v>0</v>
          </cell>
          <cell r="K406">
            <v>0</v>
          </cell>
          <cell r="L406">
            <v>10</v>
          </cell>
        </row>
        <row r="409">
          <cell r="A409">
            <v>0</v>
          </cell>
          <cell r="B409">
            <v>100</v>
          </cell>
          <cell r="C409">
            <v>0</v>
          </cell>
          <cell r="D409">
            <v>60</v>
          </cell>
          <cell r="E409">
            <v>820</v>
          </cell>
        </row>
      </sheetData>
      <sheetData sheetId="7">
        <row r="5">
          <cell r="L5">
            <v>1040</v>
          </cell>
        </row>
        <row r="6">
          <cell r="L6">
            <v>760</v>
          </cell>
        </row>
        <row r="8">
          <cell r="L8">
            <v>1014</v>
          </cell>
        </row>
        <row r="13">
          <cell r="C13" t="str">
            <v>Bianca Morelli Casalvara Caretta</v>
          </cell>
          <cell r="J13" t="str">
            <v>1527755-9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38813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Analise I -T 01</v>
          </cell>
          <cell r="E57">
            <v>4</v>
          </cell>
          <cell r="F57">
            <v>66</v>
          </cell>
          <cell r="I57">
            <v>18</v>
          </cell>
          <cell r="J57">
            <v>6</v>
          </cell>
          <cell r="K57">
            <v>9</v>
          </cell>
          <cell r="L57">
            <v>3</v>
          </cell>
        </row>
        <row r="58">
          <cell r="A58" t="str">
            <v>Algebra Linear - T 01</v>
          </cell>
          <cell r="E58">
            <v>0.5</v>
          </cell>
          <cell r="F58">
            <v>8</v>
          </cell>
        </row>
        <row r="59">
          <cell r="A59" t="str">
            <v>Álgebra Linear - T 02</v>
          </cell>
          <cell r="E59">
            <v>0.5</v>
          </cell>
          <cell r="F59">
            <v>8</v>
          </cell>
        </row>
        <row r="60">
          <cell r="A60" t="str">
            <v>Introdução à Análise Real (Verão)</v>
          </cell>
          <cell r="E60">
            <v>3</v>
          </cell>
          <cell r="F60">
            <v>45</v>
          </cell>
          <cell r="I60">
            <v>33</v>
          </cell>
          <cell r="J60">
            <v>7</v>
          </cell>
          <cell r="K60">
            <v>21</v>
          </cell>
          <cell r="L60">
            <v>5</v>
          </cell>
        </row>
        <row r="62">
          <cell r="E62">
            <v>8</v>
          </cell>
          <cell r="F62">
            <v>127</v>
          </cell>
          <cell r="G62">
            <v>280</v>
          </cell>
          <cell r="I62">
            <v>51</v>
          </cell>
          <cell r="J62">
            <v>13</v>
          </cell>
          <cell r="K62">
            <v>30</v>
          </cell>
          <cell r="L62">
            <v>8</v>
          </cell>
        </row>
        <row r="70">
          <cell r="A70" t="str">
            <v>Análise no Rn (2007.1)</v>
          </cell>
          <cell r="E70">
            <v>3</v>
          </cell>
          <cell r="F70">
            <v>45</v>
          </cell>
          <cell r="I70">
            <v>15</v>
          </cell>
        </row>
        <row r="71">
          <cell r="A71" t="str">
            <v>TEA-Tópicos especiais de EDP (2007.1)</v>
          </cell>
          <cell r="E71">
            <v>3</v>
          </cell>
          <cell r="F71">
            <v>45</v>
          </cell>
          <cell r="I71">
            <v>1</v>
          </cell>
        </row>
        <row r="74">
          <cell r="E74">
            <v>6</v>
          </cell>
          <cell r="F74">
            <v>90</v>
          </cell>
          <cell r="G74">
            <v>180</v>
          </cell>
          <cell r="I74">
            <v>16</v>
          </cell>
          <cell r="J74">
            <v>0</v>
          </cell>
          <cell r="K74">
            <v>0</v>
          </cell>
          <cell r="L74">
            <v>0</v>
          </cell>
          <cell r="O74">
            <v>2</v>
          </cell>
        </row>
        <row r="78">
          <cell r="A78" t="str">
            <v>Fernanda Clara de França Silva</v>
          </cell>
        </row>
        <row r="80">
          <cell r="A80" t="str">
            <v>Monitoria de Introdução à Análise Real</v>
          </cell>
          <cell r="L80" t="str">
            <v>Concluído</v>
          </cell>
        </row>
        <row r="82">
          <cell r="A82" t="str">
            <v>Monitoria</v>
          </cell>
          <cell r="G82">
            <v>39084</v>
          </cell>
          <cell r="H82">
            <v>39129</v>
          </cell>
        </row>
        <row r="85">
          <cell r="A85" t="str">
            <v>Leopoldo Maurício Tavares Barbosa</v>
          </cell>
        </row>
        <row r="87">
          <cell r="A87" t="str">
            <v>Monitoria de Introdução à Análise Real</v>
          </cell>
          <cell r="L87" t="str">
            <v>Concluído</v>
          </cell>
        </row>
        <row r="89">
          <cell r="A89" t="str">
            <v>Monitoria</v>
          </cell>
          <cell r="G89">
            <v>39084</v>
          </cell>
          <cell r="H89">
            <v>39129</v>
          </cell>
        </row>
        <row r="92">
          <cell r="A92" t="str">
            <v>Hallyson Gustavo Guedes de Morais Lima</v>
          </cell>
        </row>
        <row r="94">
          <cell r="A94" t="str">
            <v>Monitoria de Introdução à Análise Real</v>
          </cell>
          <cell r="L94" t="str">
            <v>Concluído</v>
          </cell>
        </row>
        <row r="96">
          <cell r="A96" t="str">
            <v>Monitoria</v>
          </cell>
          <cell r="G96">
            <v>39084</v>
          </cell>
          <cell r="H96">
            <v>39129</v>
          </cell>
        </row>
        <row r="104">
          <cell r="L104">
            <v>21</v>
          </cell>
        </row>
        <row r="110">
          <cell r="A110" t="str">
            <v>Damião Junio Gonçalves Araújo</v>
          </cell>
        </row>
        <row r="112">
          <cell r="A112" t="str">
            <v>A definir.</v>
          </cell>
          <cell r="J112" t="str">
            <v>CAPES</v>
          </cell>
        </row>
        <row r="114">
          <cell r="G114">
            <v>39153</v>
          </cell>
          <cell r="H114">
            <v>39661</v>
          </cell>
        </row>
        <row r="117">
          <cell r="A117" t="str">
            <v>Vinícius</v>
          </cell>
        </row>
        <row r="119">
          <cell r="A119" t="str">
            <v>A definir.</v>
          </cell>
        </row>
        <row r="121">
          <cell r="G121">
            <v>39153</v>
          </cell>
          <cell r="H121">
            <v>39845</v>
          </cell>
        </row>
        <row r="136">
          <cell r="L136">
            <v>55</v>
          </cell>
        </row>
        <row r="140">
          <cell r="A140" t="str">
            <v>Existência de Soluções p/ Mod. De Solidificação envolvendo Funções Campo de Fase</v>
          </cell>
          <cell r="K140" t="str">
            <v>Em andamento</v>
          </cell>
        </row>
        <row r="142">
          <cell r="A142" t="str">
            <v>Equações Diferenciais Parciais</v>
          </cell>
          <cell r="H142" t="str">
            <v>Coordenador</v>
          </cell>
          <cell r="J142">
            <v>38384</v>
          </cell>
          <cell r="K142">
            <v>39203</v>
          </cell>
        </row>
        <row r="147">
          <cell r="A147" t="str">
            <v>Exist. Local de Sol. p/ um Mod. De Solidific. envolvendo 3 Funções Campo de Fase</v>
          </cell>
          <cell r="K147" t="str">
            <v>Em andamento</v>
          </cell>
        </row>
        <row r="149">
          <cell r="A149" t="str">
            <v>Equações Diferenciais Parciais</v>
          </cell>
          <cell r="H149" t="str">
            <v>Coordenador</v>
          </cell>
          <cell r="J149">
            <v>38808</v>
          </cell>
          <cell r="K149">
            <v>39203</v>
          </cell>
        </row>
        <row r="154">
          <cell r="A154" t="str">
            <v>Modelo envolvendo 3 Funções Campo de Fase e com Convecção para Solidificação de Ligas</v>
          </cell>
          <cell r="K154" t="str">
            <v>Em andamento</v>
          </cell>
        </row>
        <row r="156">
          <cell r="A156" t="str">
            <v>Equações Diferenciais Parciais</v>
          </cell>
          <cell r="H156" t="str">
            <v>Coordenador</v>
          </cell>
          <cell r="J156">
            <v>39052</v>
          </cell>
          <cell r="K156">
            <v>39479</v>
          </cell>
        </row>
        <row r="161">
          <cell r="A161" t="str">
            <v>Equações Diferenciais  Aplicadas e Álgebra com identidades polinomiais(Proc.CNPq 620025/2006-9)</v>
          </cell>
          <cell r="I161" t="str">
            <v>CNPq</v>
          </cell>
          <cell r="K161" t="str">
            <v>Em andamento</v>
          </cell>
        </row>
        <row r="163">
          <cell r="A163" t="str">
            <v>Matemática</v>
          </cell>
          <cell r="H163" t="str">
            <v>Participante</v>
          </cell>
          <cell r="J163">
            <v>39144</v>
          </cell>
          <cell r="K163">
            <v>39874</v>
          </cell>
        </row>
        <row r="166">
          <cell r="L166">
            <v>160</v>
          </cell>
        </row>
        <row r="171">
          <cell r="A171" t="str">
            <v>Comissão de 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Ativ.Ext.0040001</v>
          </cell>
          <cell r="H173" t="str">
            <v>Participante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96">
          <cell r="L196">
            <v>15</v>
          </cell>
        </row>
        <row r="267">
          <cell r="L267">
            <v>0</v>
          </cell>
        </row>
        <row r="271">
          <cell r="A271" t="str">
            <v>Banca em defesa de dissertação de mestrado (Joselma)</v>
          </cell>
          <cell r="H271" t="str">
            <v>UAME - UFCG</v>
          </cell>
          <cell r="K271">
            <v>39190</v>
          </cell>
        </row>
        <row r="272">
          <cell r="B272" t="str">
            <v>Banca examinadora de dissertação</v>
          </cell>
        </row>
        <row r="291">
          <cell r="L291">
            <v>15</v>
          </cell>
        </row>
        <row r="298">
          <cell r="L298">
            <v>0</v>
          </cell>
        </row>
        <row r="302">
          <cell r="A302" t="str">
            <v>Coordenação de Conferências da UAME</v>
          </cell>
          <cell r="H302" t="str">
            <v>Port. DME/015/2006</v>
          </cell>
          <cell r="J302">
            <v>38982</v>
          </cell>
        </row>
        <row r="320">
          <cell r="L320">
            <v>60</v>
          </cell>
        </row>
        <row r="342">
          <cell r="L342">
            <v>0</v>
          </cell>
        </row>
        <row r="346">
          <cell r="A346" t="str">
            <v>Preparação de Projeto do PIBIC 2007</v>
          </cell>
          <cell r="J346">
            <v>39192</v>
          </cell>
          <cell r="K346">
            <v>39212</v>
          </cell>
        </row>
        <row r="347">
          <cell r="A347" t="str">
            <v>Participação em banca para Revisão de Prova</v>
          </cell>
          <cell r="J347">
            <v>39156</v>
          </cell>
          <cell r="K347">
            <v>39157</v>
          </cell>
        </row>
        <row r="348">
          <cell r="A348" t="str">
            <v>Participação no Projeto Casadinho</v>
          </cell>
          <cell r="J348">
            <v>39173</v>
          </cell>
          <cell r="K348">
            <v>39508</v>
          </cell>
        </row>
        <row r="353">
          <cell r="L353">
            <v>11</v>
          </cell>
        </row>
        <row r="365">
          <cell r="A365" t="str">
            <v>Modelos de Solidificação e Teoria de Controle</v>
          </cell>
          <cell r="I365" t="str">
            <v>UAME - UFCG</v>
          </cell>
          <cell r="L365">
            <v>39155</v>
          </cell>
        </row>
        <row r="389">
          <cell r="A389" t="str">
            <v>Universidade Estadual de Campinas</v>
          </cell>
          <cell r="H389" t="str">
            <v>CNPq/PADCT e UFCG</v>
          </cell>
          <cell r="K389">
            <v>39042</v>
          </cell>
          <cell r="L389">
            <v>39061</v>
          </cell>
        </row>
        <row r="390">
          <cell r="C390" t="str">
            <v>Pesquisa em conjunto com o Prof. Dr. José Luiz Boldrini e apresentação de conferência</v>
          </cell>
        </row>
        <row r="393">
          <cell r="A393" t="str">
            <v>Universidade Estadual de Campinas</v>
          </cell>
          <cell r="H393" t="str">
            <v>CNPq/PADCT e UFCG</v>
          </cell>
          <cell r="K393">
            <v>39212</v>
          </cell>
          <cell r="L393">
            <v>39229</v>
          </cell>
        </row>
        <row r="394">
          <cell r="C394" t="str">
            <v>Pesquisa em conjunto com o Prof. Dr. José Luiz Boldrini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127</v>
          </cell>
          <cell r="E406">
            <v>90</v>
          </cell>
          <cell r="F406">
            <v>460</v>
          </cell>
          <cell r="G406">
            <v>21</v>
          </cell>
          <cell r="H406">
            <v>55</v>
          </cell>
          <cell r="I406">
            <v>160</v>
          </cell>
          <cell r="J406">
            <v>15</v>
          </cell>
          <cell r="K406">
            <v>0</v>
          </cell>
          <cell r="L406">
            <v>15</v>
          </cell>
        </row>
        <row r="409">
          <cell r="A409">
            <v>0</v>
          </cell>
          <cell r="B409">
            <v>60</v>
          </cell>
          <cell r="C409">
            <v>0</v>
          </cell>
          <cell r="D409">
            <v>11</v>
          </cell>
          <cell r="E409">
            <v>1014</v>
          </cell>
        </row>
      </sheetData>
      <sheetData sheetId="8">
        <row r="5">
          <cell r="L5">
            <v>1040</v>
          </cell>
        </row>
        <row r="6">
          <cell r="L6">
            <v>760</v>
          </cell>
        </row>
        <row r="8">
          <cell r="L8">
            <v>980</v>
          </cell>
        </row>
        <row r="13">
          <cell r="C13" t="str">
            <v>Bráulio Maia Junior</v>
          </cell>
          <cell r="J13" t="str">
            <v>0333027-1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Algebra I</v>
          </cell>
          <cell r="E57">
            <v>4</v>
          </cell>
          <cell r="F57">
            <v>60</v>
          </cell>
          <cell r="I57">
            <v>18</v>
          </cell>
          <cell r="J57">
            <v>11</v>
          </cell>
          <cell r="K57">
            <v>4</v>
          </cell>
          <cell r="L57">
            <v>3</v>
          </cell>
        </row>
        <row r="62">
          <cell r="E62">
            <v>4</v>
          </cell>
          <cell r="F62">
            <v>60</v>
          </cell>
          <cell r="G62">
            <v>0</v>
          </cell>
          <cell r="I62">
            <v>18</v>
          </cell>
          <cell r="J62">
            <v>11</v>
          </cell>
          <cell r="K62">
            <v>4</v>
          </cell>
          <cell r="L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Matroides 3-Conexas</v>
          </cell>
          <cell r="K140" t="str">
            <v>Em andamento</v>
          </cell>
        </row>
        <row r="142">
          <cell r="A142" t="str">
            <v>Matematica Discreta</v>
          </cell>
          <cell r="H142" t="str">
            <v>Coordenador</v>
          </cell>
          <cell r="J142">
            <v>38047</v>
          </cell>
        </row>
        <row r="166">
          <cell r="L166">
            <v>120</v>
          </cell>
        </row>
        <row r="196">
          <cell r="L196">
            <v>0</v>
          </cell>
        </row>
        <row r="200">
          <cell r="A200" t="str">
            <v>Braulio Maia Junior, Manoel Lemos e Teresa Melo, Non-Separating circuits and cocircuits in matroids- Capitulo 10 do livro Combinatorics, Complexity, and Chance, vol. 34, Oxford Lecture Series in Mathematics and its Applications. pp. 162--171, 2007. </v>
          </cell>
        </row>
        <row r="201">
          <cell r="B201" t="str">
            <v>Capítulo de livro técnico-científico ou artístico-culturais publicados na área, aprovado por Conselho Editorial/Registro ISBN</v>
          </cell>
        </row>
        <row r="267">
          <cell r="L267">
            <v>0</v>
          </cell>
        </row>
        <row r="291">
          <cell r="L291">
            <v>0</v>
          </cell>
        </row>
        <row r="295">
          <cell r="A295" t="str">
            <v>Diretor do Centro de Ciências e Tecnologia</v>
          </cell>
          <cell r="H295" t="str">
            <v>Port.R/SRH/No.1098</v>
          </cell>
          <cell r="J295">
            <v>38657</v>
          </cell>
          <cell r="K295">
            <v>40117</v>
          </cell>
        </row>
        <row r="298">
          <cell r="L298">
            <v>800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358">
          <cell r="A358" t="str">
            <v>Segundo Seminario Nacional - Universidade Nova</v>
          </cell>
          <cell r="I358">
            <v>39170</v>
          </cell>
          <cell r="J358">
            <v>39172</v>
          </cell>
          <cell r="K358" t="str">
            <v>UNB</v>
          </cell>
          <cell r="L358" t="str">
            <v>Nacional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120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800</v>
          </cell>
          <cell r="B409">
            <v>0</v>
          </cell>
          <cell r="C409">
            <v>0</v>
          </cell>
          <cell r="D409">
            <v>0</v>
          </cell>
          <cell r="E409">
            <v>980</v>
          </cell>
        </row>
      </sheetData>
      <sheetData sheetId="9">
        <row r="5">
          <cell r="L5">
            <v>1040</v>
          </cell>
        </row>
        <row r="6">
          <cell r="L6">
            <v>760</v>
          </cell>
        </row>
        <row r="8">
          <cell r="L8">
            <v>1040</v>
          </cell>
        </row>
        <row r="13">
          <cell r="C13" t="str">
            <v>Claudianor Oliveira Alves</v>
          </cell>
          <cell r="J13" t="str">
            <v>6338063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33482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Seminário Interno</v>
          </cell>
          <cell r="K36">
            <v>39142</v>
          </cell>
          <cell r="L36">
            <v>39220</v>
          </cell>
        </row>
        <row r="38">
          <cell r="A38" t="str">
            <v>Seminário de Análise Funcional ( Coordenador )</v>
          </cell>
        </row>
        <row r="51">
          <cell r="L51">
            <v>30</v>
          </cell>
        </row>
        <row r="57">
          <cell r="A57" t="str">
            <v>Topologia dos Espaços Métricos</v>
          </cell>
          <cell r="E57">
            <v>4</v>
          </cell>
          <cell r="F57">
            <v>60</v>
          </cell>
          <cell r="I57">
            <v>3</v>
          </cell>
          <cell r="J57">
            <v>2</v>
          </cell>
          <cell r="K57">
            <v>1</v>
          </cell>
          <cell r="L57">
            <v>0</v>
          </cell>
        </row>
        <row r="62">
          <cell r="E62">
            <v>4</v>
          </cell>
          <cell r="F62">
            <v>60</v>
          </cell>
          <cell r="G62">
            <v>30</v>
          </cell>
          <cell r="I62">
            <v>3</v>
          </cell>
          <cell r="J62">
            <v>2</v>
          </cell>
          <cell r="K62">
            <v>1</v>
          </cell>
          <cell r="L62">
            <v>0</v>
          </cell>
        </row>
        <row r="69">
          <cell r="A69" t="str">
            <v>Análise Funcional - Verão 2007</v>
          </cell>
          <cell r="E69">
            <v>4</v>
          </cell>
          <cell r="F69">
            <v>60</v>
          </cell>
          <cell r="I69">
            <v>4</v>
          </cell>
          <cell r="J69">
            <v>4</v>
          </cell>
          <cell r="K69">
            <v>0</v>
          </cell>
          <cell r="L69">
            <v>0</v>
          </cell>
        </row>
        <row r="70">
          <cell r="A70" t="str">
            <v>TE - Introdução a Teoria de Semigrupo Linear - Verão 2007.</v>
          </cell>
          <cell r="E70">
            <v>4</v>
          </cell>
          <cell r="F70">
            <v>60</v>
          </cell>
          <cell r="I70">
            <v>1</v>
          </cell>
          <cell r="J70">
            <v>1</v>
          </cell>
          <cell r="K70">
            <v>0</v>
          </cell>
          <cell r="L70">
            <v>0</v>
          </cell>
        </row>
        <row r="71">
          <cell r="A71" t="str">
            <v>TE - Semigrupo Analítico (2007.1)</v>
          </cell>
          <cell r="E71">
            <v>3</v>
          </cell>
          <cell r="F71">
            <v>45</v>
          </cell>
          <cell r="I71">
            <v>1</v>
          </cell>
        </row>
        <row r="72">
          <cell r="A72" t="str">
            <v>TE-Funcionais Localmente Lipschitz (2007.1)</v>
          </cell>
          <cell r="E72">
            <v>3</v>
          </cell>
          <cell r="F72">
            <v>45</v>
          </cell>
          <cell r="I72">
            <v>1</v>
          </cell>
        </row>
        <row r="74">
          <cell r="E74">
            <v>14</v>
          </cell>
          <cell r="F74">
            <v>210</v>
          </cell>
          <cell r="G74">
            <v>60</v>
          </cell>
          <cell r="I74">
            <v>7</v>
          </cell>
          <cell r="J74">
            <v>5</v>
          </cell>
          <cell r="K74">
            <v>0</v>
          </cell>
          <cell r="L74">
            <v>0</v>
          </cell>
          <cell r="O74">
            <v>4</v>
          </cell>
        </row>
        <row r="78">
          <cell r="A78" t="str">
            <v>Jéssica Lange Ferreira Melo</v>
          </cell>
        </row>
        <row r="80">
          <cell r="A80" t="str">
            <v>Equações Diferenciais Parciais (co-orientação do Prof. Alciônio)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38565</v>
          </cell>
          <cell r="H82">
            <v>39294</v>
          </cell>
        </row>
        <row r="104">
          <cell r="L104">
            <v>0</v>
          </cell>
        </row>
        <row r="110">
          <cell r="A110" t="str">
            <v>Romero Alves Melo</v>
          </cell>
        </row>
        <row r="112">
          <cell r="A112" t="str">
            <v>A Teoria de semigrupo com aplicações as equações diferenciais parciais</v>
          </cell>
          <cell r="J112" t="str">
            <v>CNPq</v>
          </cell>
        </row>
        <row r="114">
          <cell r="G114">
            <v>38565</v>
          </cell>
          <cell r="H114">
            <v>39071</v>
          </cell>
        </row>
        <row r="117">
          <cell r="A117" t="str">
            <v>Fernanda Clara de França Silva</v>
          </cell>
        </row>
        <row r="119">
          <cell r="A119" t="str">
            <v>a definir </v>
          </cell>
          <cell r="J119" t="str">
            <v>CAPES</v>
          </cell>
        </row>
        <row r="121">
          <cell r="G121">
            <v>38777</v>
          </cell>
          <cell r="H121">
            <v>39479</v>
          </cell>
        </row>
        <row r="124">
          <cell r="A124" t="str">
            <v>Jefferson Abrantes dos Santos</v>
          </cell>
        </row>
        <row r="126">
          <cell r="A126" t="str">
            <v>A  definir </v>
          </cell>
          <cell r="J126" t="str">
            <v>CAPES</v>
          </cell>
        </row>
        <row r="128">
          <cell r="G128">
            <v>38777</v>
          </cell>
          <cell r="H128">
            <v>39479</v>
          </cell>
        </row>
        <row r="131">
          <cell r="A131" t="str">
            <v>Leopoldo Maurício Tavares Barbosa</v>
          </cell>
        </row>
        <row r="133">
          <cell r="A133" t="str">
            <v>A definir</v>
          </cell>
          <cell r="J133" t="str">
            <v>CAPES</v>
          </cell>
        </row>
        <row r="135">
          <cell r="G135" t="str">
            <v>01/032007</v>
          </cell>
          <cell r="H135">
            <v>39431</v>
          </cell>
        </row>
        <row r="136">
          <cell r="L136">
            <v>100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Coordenador</v>
          </cell>
          <cell r="J142">
            <v>39144</v>
          </cell>
          <cell r="K142">
            <v>39874</v>
          </cell>
        </row>
        <row r="144">
          <cell r="A144">
            <v>185823.86</v>
          </cell>
        </row>
        <row r="147">
          <cell r="A147" t="str">
            <v>Pesquisa em Equações Diferenciais Elípticas: Soluções Mult-Bump</v>
          </cell>
          <cell r="I147" t="str">
            <v>CNPq</v>
          </cell>
          <cell r="K147" t="str">
            <v>Em andamento</v>
          </cell>
        </row>
        <row r="149">
          <cell r="A149" t="str">
            <v>Análise</v>
          </cell>
          <cell r="H149" t="str">
            <v>Coordenador</v>
          </cell>
          <cell r="J149">
            <v>38412</v>
          </cell>
        </row>
        <row r="154">
          <cell r="A154" t="str">
            <v>Equacoes Diferenciais Parciais e Aplicacoes - Projeto Casadinho PADCT/CNPq, Proc. 620017/2004-0</v>
          </cell>
          <cell r="I154" t="str">
            <v>CNPq</v>
          </cell>
          <cell r="K154" t="str">
            <v>Concluído</v>
          </cell>
        </row>
        <row r="156">
          <cell r="A156" t="str">
            <v>Analise/EDP</v>
          </cell>
          <cell r="H156" t="str">
            <v>Coordenador</v>
          </cell>
          <cell r="J156">
            <v>38139</v>
          </cell>
          <cell r="K156">
            <v>39081</v>
          </cell>
        </row>
        <row r="161">
          <cell r="A161" t="str">
            <v>Existência, perfil e concentração de soluções para uma classe de problemas elípticos. </v>
          </cell>
          <cell r="I161" t="str">
            <v>CNPq</v>
          </cell>
          <cell r="K161" t="str">
            <v>Em andamento</v>
          </cell>
        </row>
        <row r="163">
          <cell r="A163" t="str">
            <v>Análise/EDP</v>
          </cell>
          <cell r="H163" t="str">
            <v>Coordenador</v>
          </cell>
          <cell r="J163">
            <v>39142</v>
          </cell>
          <cell r="K163">
            <v>39845</v>
          </cell>
        </row>
        <row r="166">
          <cell r="L166">
            <v>150</v>
          </cell>
        </row>
        <row r="196">
          <cell r="L196">
            <v>0</v>
          </cell>
        </row>
        <row r="200">
          <cell r="A200" t="str">
            <v>C.O. Alves, S.H.M. Soares, Nodal solution for singular pertubed with critical exponential growth. Journal of Differential Equations, v. 234 (2007), pg 464-484.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C.O. Alves &amp; F.J.S.A. Corrêa, On the existence of positive solution for a class singular systems involving quasilinear operators. Applied Mathematics and Computation, v.185 (2007), pg 727-736. </v>
          </cell>
        </row>
        <row r="205">
          <cell r="B205" t="str">
            <v>Artigo técnico ou científico publicado em periódico indexado internacionalmente</v>
          </cell>
        </row>
        <row r="247">
          <cell r="A247" t="str">
            <v>A Teoria de semigrupo com aplicações as equações diferenciais parciais (Romero)</v>
          </cell>
          <cell r="J247">
            <v>38565</v>
          </cell>
          <cell r="K247">
            <v>39071</v>
          </cell>
        </row>
        <row r="248">
          <cell r="B248" t="str">
            <v>Dissertação defendida e aprovada sob a orientação de docente</v>
          </cell>
        </row>
        <row r="267">
          <cell r="L267">
            <v>0</v>
          </cell>
        </row>
        <row r="271">
          <cell r="A271" t="str">
            <v>Marcelo José Dias Nascimento</v>
          </cell>
          <cell r="H271" t="str">
            <v>USP</v>
          </cell>
          <cell r="K271">
            <v>39128</v>
          </cell>
        </row>
        <row r="272">
          <cell r="B272" t="str">
            <v>Banca examinadora de tese</v>
          </cell>
        </row>
        <row r="274">
          <cell r="A274" t="str">
            <v>José Anderson Valença Cardoso</v>
          </cell>
          <cell r="H274" t="str">
            <v>UFPB</v>
          </cell>
          <cell r="K274">
            <v>39141</v>
          </cell>
        </row>
        <row r="275">
          <cell r="B275" t="str">
            <v>Banca examinadora de dissertação</v>
          </cell>
        </row>
        <row r="277">
          <cell r="A277" t="str">
            <v>Rutyele Ribeiro Caldeira</v>
          </cell>
          <cell r="H277" t="str">
            <v>UFMG</v>
          </cell>
          <cell r="K277">
            <v>39150</v>
          </cell>
        </row>
        <row r="278">
          <cell r="B278" t="str">
            <v>Banca examinadora de dissertação</v>
          </cell>
        </row>
        <row r="291">
          <cell r="L291">
            <v>80</v>
          </cell>
        </row>
        <row r="295">
          <cell r="A295" t="str">
            <v>Coordenador do Programa de Pós-Graduação em Matemática da UFCG</v>
          </cell>
          <cell r="H295" t="str">
            <v>Port. R/SRH/269/2006</v>
          </cell>
          <cell r="J295">
            <v>38791</v>
          </cell>
          <cell r="K295">
            <v>39521</v>
          </cell>
        </row>
        <row r="298">
          <cell r="L298">
            <v>240</v>
          </cell>
        </row>
        <row r="302">
          <cell r="A302" t="str">
            <v>Pres. da Comissão de Avaliação de Estágio Probatório do Prof. Sérgio</v>
          </cell>
          <cell r="H302" t="str">
            <v>Port./DME/07/2002</v>
          </cell>
          <cell r="J302">
            <v>37414</v>
          </cell>
          <cell r="K302">
            <v>38510</v>
          </cell>
        </row>
        <row r="306">
          <cell r="A306" t="str">
            <v>Pres. da Comissão de Avaliação de Estágio Probatório do Prof. Alexsandro</v>
          </cell>
          <cell r="H306" t="str">
            <v>Port./DME/07/2002</v>
          </cell>
          <cell r="J306">
            <v>37414</v>
          </cell>
          <cell r="K306">
            <v>38510</v>
          </cell>
        </row>
        <row r="310">
          <cell r="A310" t="str">
            <v>Pres. da comissão de Avaliação de Estágio Probatório do Prof. Joseilson</v>
          </cell>
          <cell r="H310" t="str">
            <v>Port./DME/14/2002</v>
          </cell>
          <cell r="J310">
            <v>37474</v>
          </cell>
          <cell r="K310">
            <v>38570</v>
          </cell>
        </row>
        <row r="314">
          <cell r="A314" t="str">
            <v>Coord. do Projeto Eq. Dif.  Aplicadas e Álgebra com Identidades Polinomiais</v>
          </cell>
          <cell r="H314" t="str">
            <v>E-mail CNPq</v>
          </cell>
          <cell r="J314">
            <v>39144</v>
          </cell>
          <cell r="K314">
            <v>39874</v>
          </cell>
        </row>
        <row r="320">
          <cell r="L320">
            <v>20</v>
          </cell>
        </row>
        <row r="324">
          <cell r="A324" t="str">
            <v>Pós-Graduação em Engenharia Química  </v>
          </cell>
          <cell r="H324" t="str">
            <v>Port./DCCT/24/2006</v>
          </cell>
          <cell r="J324">
            <v>38777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Pós-Graduação em Recursos Naturais</v>
          </cell>
          <cell r="H328" t="str">
            <v>Port./DCCT/22/2005</v>
          </cell>
          <cell r="J328">
            <v>38642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Pesquisa em problemas elipticos com crescimento critico exponencial</v>
          </cell>
          <cell r="J346">
            <v>39114</v>
          </cell>
        </row>
        <row r="347">
          <cell r="A347" t="str">
            <v>Pesquisa em problemas elipticos com funcional Localmente Lipschitziano</v>
          </cell>
          <cell r="J347">
            <v>39114</v>
          </cell>
        </row>
        <row r="348">
          <cell r="A348" t="str">
            <v>Part. no Progr. Interdepartamental de Tec. em Petr. e Gás  ANP/PRH-25</v>
          </cell>
          <cell r="J348">
            <v>37288</v>
          </cell>
        </row>
        <row r="349">
          <cell r="A349" t="str">
            <v>Part. do Projeto Universal  CNPq (Coord. Prof. Daniel)</v>
          </cell>
        </row>
        <row r="353">
          <cell r="L353">
            <v>60</v>
          </cell>
        </row>
        <row r="358">
          <cell r="A358" t="str">
            <v>ICMC- Summer Meeting in Differential Equations-2007</v>
          </cell>
          <cell r="I358">
            <v>39125</v>
          </cell>
          <cell r="J358">
            <v>39127</v>
          </cell>
          <cell r="K358" t="str">
            <v>USP</v>
          </cell>
          <cell r="L358" t="str">
            <v>Internacional</v>
          </cell>
        </row>
        <row r="365">
          <cell r="A365" t="str">
            <v>Existence of periodic solution for a class of system involving nonlinear wave equation</v>
          </cell>
          <cell r="I365" t="str">
            <v>USP</v>
          </cell>
          <cell r="L365">
            <v>39126</v>
          </cell>
        </row>
        <row r="366">
          <cell r="A366" t="str">
            <v>Existencia de solução periódica para uma classe de problemas envolvendo a Equação da Onda</v>
          </cell>
          <cell r="I366" t="str">
            <v>UFPB</v>
          </cell>
          <cell r="L366">
            <v>39141</v>
          </cell>
        </row>
        <row r="372">
          <cell r="A372" t="str">
            <v>Francisco Julio S. A. Corrêa</v>
          </cell>
          <cell r="F372" t="str">
            <v>UFPA</v>
          </cell>
          <cell r="H372" t="str">
            <v>CNPQ/UFCG</v>
          </cell>
          <cell r="K372">
            <v>39108</v>
          </cell>
          <cell r="L372">
            <v>39116</v>
          </cell>
        </row>
        <row r="373">
          <cell r="C373" t="str">
            <v>Desenvolver atividades de pesquisa</v>
          </cell>
        </row>
        <row r="376">
          <cell r="A376" t="str">
            <v>Giovany de Jesus Malcher Figueiredo</v>
          </cell>
          <cell r="F376" t="str">
            <v>UFPA</v>
          </cell>
          <cell r="H376" t="str">
            <v>CNPQ/UFCG</v>
          </cell>
          <cell r="K376">
            <v>39108</v>
          </cell>
          <cell r="L376">
            <v>39116</v>
          </cell>
        </row>
        <row r="377">
          <cell r="C377" t="str">
            <v>Desenvolver atividades de pesquisa</v>
          </cell>
        </row>
        <row r="380">
          <cell r="A380" t="str">
            <v>Sérgio Henrique Monari Soares</v>
          </cell>
          <cell r="F380" t="str">
            <v>USP</v>
          </cell>
          <cell r="H380" t="str">
            <v>CNPQ/UFCG</v>
          </cell>
          <cell r="K380">
            <v>39202</v>
          </cell>
          <cell r="L380">
            <v>39206</v>
          </cell>
        </row>
        <row r="381">
          <cell r="C381" t="str">
            <v>Desenvolver atividades de pesquisa</v>
          </cell>
        </row>
        <row r="384">
          <cell r="A384" t="str">
            <v>Fágner Dias Araruna</v>
          </cell>
          <cell r="F384" t="str">
            <v>UFPB</v>
          </cell>
          <cell r="H384" t="str">
            <v>UFCG</v>
          </cell>
          <cell r="K384">
            <v>39071</v>
          </cell>
          <cell r="L384">
            <v>39071</v>
          </cell>
        </row>
        <row r="385">
          <cell r="C385" t="str">
            <v>Banca Examinadora  da dissertação do aluno do aluno Romero Alves de Melo</v>
          </cell>
        </row>
        <row r="389">
          <cell r="A389" t="str">
            <v>UNICAMP</v>
          </cell>
          <cell r="H389" t="str">
            <v>PADCT</v>
          </cell>
          <cell r="K389">
            <v>39059</v>
          </cell>
          <cell r="L389">
            <v>39066</v>
          </cell>
        </row>
        <row r="390">
          <cell r="C390" t="str">
            <v>Desenvolver projetos de pesquisa com o Prof. Marcelo Montenegro</v>
          </cell>
        </row>
        <row r="406">
          <cell r="A406">
            <v>0</v>
          </cell>
          <cell r="B406">
            <v>0</v>
          </cell>
          <cell r="C406">
            <v>30</v>
          </cell>
          <cell r="D406">
            <v>60</v>
          </cell>
          <cell r="E406">
            <v>210</v>
          </cell>
          <cell r="F406">
            <v>90</v>
          </cell>
          <cell r="G406">
            <v>0</v>
          </cell>
          <cell r="H406">
            <v>100</v>
          </cell>
          <cell r="I406">
            <v>150</v>
          </cell>
          <cell r="J406">
            <v>0</v>
          </cell>
          <cell r="K406">
            <v>0</v>
          </cell>
          <cell r="L406">
            <v>80</v>
          </cell>
        </row>
        <row r="409">
          <cell r="A409">
            <v>240</v>
          </cell>
          <cell r="B409">
            <v>20</v>
          </cell>
          <cell r="C409">
            <v>0</v>
          </cell>
          <cell r="D409">
            <v>60</v>
          </cell>
          <cell r="E409">
            <v>1040</v>
          </cell>
        </row>
      </sheetData>
      <sheetData sheetId="10">
        <row r="5">
          <cell r="L5">
            <v>1040</v>
          </cell>
        </row>
        <row r="6">
          <cell r="L6">
            <v>760</v>
          </cell>
        </row>
        <row r="8">
          <cell r="L8">
            <v>800</v>
          </cell>
        </row>
        <row r="13">
          <cell r="C13" t="str">
            <v>Daniel Cordeiro de Morais Filho</v>
          </cell>
          <cell r="J13" t="str">
            <v>0336979-1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Análise III</v>
          </cell>
          <cell r="E57">
            <v>4</v>
          </cell>
          <cell r="F57">
            <v>60</v>
          </cell>
          <cell r="I57">
            <v>1</v>
          </cell>
          <cell r="J57">
            <v>1</v>
          </cell>
          <cell r="K57">
            <v>0</v>
          </cell>
          <cell r="L57">
            <v>0</v>
          </cell>
        </row>
        <row r="58">
          <cell r="A58" t="str">
            <v>Introdução à Análise Funcional</v>
          </cell>
          <cell r="E58">
            <v>4</v>
          </cell>
          <cell r="F58">
            <v>60</v>
          </cell>
          <cell r="I58">
            <v>2</v>
          </cell>
          <cell r="J58">
            <v>1</v>
          </cell>
          <cell r="K58">
            <v>1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3</v>
          </cell>
          <cell r="J62">
            <v>2</v>
          </cell>
          <cell r="K62">
            <v>1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Leomaques Francisco Silva Bernardo</v>
          </cell>
        </row>
        <row r="80">
          <cell r="A80" t="str">
            <v>Equações Diferenciais Parciais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38930</v>
          </cell>
          <cell r="H82">
            <v>39295</v>
          </cell>
        </row>
        <row r="104">
          <cell r="L104">
            <v>60</v>
          </cell>
        </row>
        <row r="110">
          <cell r="A110" t="str">
            <v>Allânio Barbosa Nóbrega </v>
          </cell>
        </row>
        <row r="112">
          <cell r="A112" t="str">
            <v>Um resultado de existência para um sistema elíptico linear-superlinear com condições de fronteira de Neumann</v>
          </cell>
          <cell r="J112" t="str">
            <v>CNPq</v>
          </cell>
        </row>
        <row r="114">
          <cell r="G114">
            <v>38930</v>
          </cell>
        </row>
        <row r="136">
          <cell r="L136">
            <v>90</v>
          </cell>
        </row>
        <row r="140">
          <cell r="A140" t="str">
            <v>Equações envolvendo não linearidades descontínuas (Bolsa Pesquisa CNPq nível 2, Proc. )</v>
          </cell>
          <cell r="I140" t="str">
            <v>CNPq</v>
          </cell>
          <cell r="K140" t="str">
            <v>Concluído</v>
          </cell>
        </row>
        <row r="142">
          <cell r="A142" t="str">
            <v>Análise/Equações Diferenciais Parciais</v>
          </cell>
          <cell r="H142" t="str">
            <v>Coordenador</v>
          </cell>
          <cell r="J142">
            <v>37834</v>
          </cell>
          <cell r="K142">
            <v>39142</v>
          </cell>
        </row>
        <row r="147">
          <cell r="A147" t="str">
            <v>Equações Dif.  Aplicadas e Álgebra com Identidades Polinomiais (Casadinho, Proc.620025/2006-9)</v>
          </cell>
          <cell r="I147" t="str">
            <v>CNPq</v>
          </cell>
          <cell r="K147" t="str">
            <v>Em andamento</v>
          </cell>
        </row>
        <row r="149">
          <cell r="A149" t="str">
            <v>Matemática</v>
          </cell>
          <cell r="H149" t="str">
            <v>Participante</v>
          </cell>
          <cell r="J149">
            <v>39144</v>
          </cell>
          <cell r="K149">
            <v>39874</v>
          </cell>
        </row>
        <row r="154">
          <cell r="A154" t="str">
            <v>Problemas do tipo Ambrosetti-Prodi</v>
          </cell>
          <cell r="K154" t="str">
            <v>Em andamento</v>
          </cell>
        </row>
        <row r="156">
          <cell r="A156" t="str">
            <v>Análise/Equações Diferenciais Parciais</v>
          </cell>
          <cell r="H156" t="str">
            <v>Coordenador</v>
          </cell>
          <cell r="J156">
            <v>38777</v>
          </cell>
          <cell r="K156">
            <v>39508</v>
          </cell>
        </row>
        <row r="161">
          <cell r="A161" t="str">
            <v>Equacoes Diferenciais Parciais e Aplicacoes - Projeto Casadinho PADCT/CNPq, Proc. 620017/2004-0</v>
          </cell>
          <cell r="I161" t="str">
            <v>CNPq</v>
          </cell>
          <cell r="K161" t="str">
            <v>Concluído</v>
          </cell>
        </row>
        <row r="163">
          <cell r="A163" t="str">
            <v>Análise/Equações Diferenciais Parciais</v>
          </cell>
          <cell r="H163" t="str">
            <v>Participante</v>
          </cell>
          <cell r="J163">
            <v>38139</v>
          </cell>
          <cell r="K163">
            <v>39081</v>
          </cell>
        </row>
        <row r="166">
          <cell r="L166">
            <v>90</v>
          </cell>
        </row>
        <row r="171">
          <cell r="A171" t="str">
            <v>Curso de Aperfeiçoamento de Professores do Ensino Médio - CAPEM</v>
          </cell>
          <cell r="I171" t="str">
            <v>Eventual</v>
          </cell>
          <cell r="K171" t="str">
            <v>Em andamento</v>
          </cell>
        </row>
        <row r="173">
          <cell r="A173" t="str">
            <v>Ensino</v>
          </cell>
          <cell r="D173" t="str">
            <v>FINEP</v>
          </cell>
          <cell r="H173" t="str">
            <v>Coordenador</v>
          </cell>
        </row>
        <row r="175">
          <cell r="K175">
            <v>120</v>
          </cell>
        </row>
        <row r="196">
          <cell r="L196">
            <v>80</v>
          </cell>
        </row>
        <row r="231">
          <cell r="A231" t="str">
            <v>Preparação da segunda edição do livro ``Um convite à Matemática''- Editora Edufcg</v>
          </cell>
        </row>
        <row r="232">
          <cell r="B232" t="str">
            <v>Produção de material didático instrucional mediante comprovação pelo setor competente</v>
          </cell>
        </row>
        <row r="247">
          <cell r="A247" t="str">
            <v>Revisor do American Mathematical Reviews</v>
          </cell>
          <cell r="J247">
            <v>36892</v>
          </cell>
        </row>
        <row r="248">
          <cell r="B248" t="str">
            <v>Consultoria a revistas técnico-científicas ou artístico-culturais (árbitro)</v>
          </cell>
        </row>
        <row r="267">
          <cell r="L267">
            <v>8</v>
          </cell>
        </row>
        <row r="271">
          <cell r="A271" t="str">
            <v>Defesa do aluno Romero Alves de Melo</v>
          </cell>
          <cell r="H271" t="str">
            <v>UFCG</v>
          </cell>
          <cell r="K271">
            <v>39071</v>
          </cell>
        </row>
        <row r="272">
          <cell r="B272" t="str">
            <v>Banca examinadora de dissertação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 do Projeto Universal - CNPq</v>
          </cell>
          <cell r="J302">
            <v>39114</v>
          </cell>
          <cell r="K302">
            <v>39844</v>
          </cell>
        </row>
        <row r="306">
          <cell r="A306" t="str">
            <v>Co-Coordenador do Programa de Verão 2007</v>
          </cell>
          <cell r="H306" t="str">
            <v>Port/PPGMat/09/200602062006</v>
          </cell>
          <cell r="J306">
            <v>39083</v>
          </cell>
          <cell r="K306">
            <v>39131</v>
          </cell>
        </row>
        <row r="310">
          <cell r="A310" t="str">
            <v>Comissão de Avaliação de Estágio Probatório do Prof. (Claudianor)</v>
          </cell>
          <cell r="H310" t="str">
            <v>Port./UAME/004/06</v>
          </cell>
          <cell r="J310">
            <v>38947</v>
          </cell>
          <cell r="K310">
            <v>40042</v>
          </cell>
        </row>
        <row r="314">
          <cell r="A314" t="str">
            <v>Avaliação p/ Progressão Funcional para a Classe de Professor Associado</v>
          </cell>
          <cell r="H314" t="str">
            <v>Port. GR/058/2006</v>
          </cell>
          <cell r="J314">
            <v>38959</v>
          </cell>
        </row>
        <row r="318">
          <cell r="A318" t="str">
            <v>Comissão de avaliação para Ascensão funcional</v>
          </cell>
          <cell r="H318" t="str">
            <v>Port. 03/3007/DME</v>
          </cell>
          <cell r="J318">
            <v>39149</v>
          </cell>
        </row>
        <row r="320">
          <cell r="L320">
            <v>31</v>
          </cell>
        </row>
        <row r="324">
          <cell r="A324" t="str">
            <v> Graduação em Matemática </v>
          </cell>
          <cell r="H324" t="str">
            <v>Port./DME/023/2007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10</v>
          </cell>
        </row>
        <row r="346">
          <cell r="A346" t="str">
            <v>Pesquisador do Instituto do Milênio em Matemática, IM-AGIMB.</v>
          </cell>
          <cell r="J346">
            <v>38112</v>
          </cell>
        </row>
        <row r="347">
          <cell r="A347" t="str">
            <v>Peparação da segunda edição do livro ``Um convite à Matemática''</v>
          </cell>
        </row>
        <row r="348">
          <cell r="A348" t="str">
            <v>Preparação do livro ``Manual de Redação Matemática''</v>
          </cell>
        </row>
        <row r="349">
          <cell r="A349" t="str">
            <v>Participação no Projeto Universal CNPq</v>
          </cell>
        </row>
        <row r="350">
          <cell r="A350" t="str">
            <v>Preparação de Projeto de Ciclo de Conferências CNPq/DME submetido ao CNPq</v>
          </cell>
        </row>
        <row r="353">
          <cell r="L353">
            <v>71</v>
          </cell>
        </row>
        <row r="365">
          <cell r="A365" t="str">
            <v>Demonstrações matemáticas- Cuidado para não enganar, nem se enganar</v>
          </cell>
          <cell r="I365" t="str">
            <v>UEPB, Campus VI, Monteiro</v>
          </cell>
          <cell r="L365">
            <v>39211</v>
          </cell>
        </row>
        <row r="366">
          <cell r="A366" t="str">
            <v>Por quê acreditar que um fato matemático é válido? </v>
          </cell>
          <cell r="I366" t="str">
            <v>UFRN -Campus de Caicó</v>
          </cell>
          <cell r="L366">
            <v>39156</v>
          </cell>
        </row>
        <row r="367">
          <cell r="A367" t="str">
            <v>Sofismas na Matemática. A importância do correto pensar!</v>
          </cell>
          <cell r="I367" t="str">
            <v>UFAL</v>
          </cell>
          <cell r="L367">
            <v>39107</v>
          </cell>
        </row>
        <row r="389">
          <cell r="A389" t="str">
            <v>UFAL</v>
          </cell>
          <cell r="K389">
            <v>39106</v>
          </cell>
          <cell r="L389">
            <v>39108</v>
          </cell>
        </row>
        <row r="390">
          <cell r="C390" t="str">
            <v>Proferir conferência no I Encontro de Ensino de Ciências de Alagoas</v>
          </cell>
        </row>
        <row r="393">
          <cell r="A393" t="str">
            <v>UFRN- Campus de Caicó</v>
          </cell>
          <cell r="K393">
            <v>39156</v>
          </cell>
          <cell r="L393">
            <v>39156</v>
          </cell>
        </row>
        <row r="394">
          <cell r="C394" t="str">
            <v>Proferir conferências</v>
          </cell>
        </row>
        <row r="397">
          <cell r="A397" t="str">
            <v>UEPB- Campus de Monteiro</v>
          </cell>
          <cell r="K397">
            <v>39211</v>
          </cell>
          <cell r="L397">
            <v>39211</v>
          </cell>
        </row>
        <row r="398">
          <cell r="C398" t="str">
            <v>Proferir conferência no II Ciclo de Palestras Pinto do Monteiro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240</v>
          </cell>
          <cell r="G406">
            <v>60</v>
          </cell>
          <cell r="H406">
            <v>90</v>
          </cell>
          <cell r="I406">
            <v>90</v>
          </cell>
          <cell r="J406">
            <v>80</v>
          </cell>
          <cell r="K406">
            <v>8</v>
          </cell>
          <cell r="L406">
            <v>0</v>
          </cell>
        </row>
        <row r="409">
          <cell r="A409">
            <v>0</v>
          </cell>
          <cell r="B409">
            <v>31</v>
          </cell>
          <cell r="C409">
            <v>10</v>
          </cell>
          <cell r="D409">
            <v>71</v>
          </cell>
          <cell r="E409">
            <v>800</v>
          </cell>
        </row>
      </sheetData>
      <sheetData sheetId="11">
        <row r="5">
          <cell r="L5">
            <v>1000</v>
          </cell>
        </row>
        <row r="6">
          <cell r="L6">
            <v>720</v>
          </cell>
        </row>
        <row r="8">
          <cell r="L8">
            <v>820</v>
          </cell>
        </row>
        <row r="13">
          <cell r="C13" t="str">
            <v>Florence Ayres Campello de Oliveira</v>
          </cell>
          <cell r="J13" t="str">
            <v>0332624-0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26">
          <cell r="A26" t="str">
            <v>Licença para tratamento de saúde do servidor</v>
          </cell>
          <cell r="H26">
            <v>39125</v>
          </cell>
          <cell r="I26">
            <v>39130</v>
          </cell>
          <cell r="J26" t="str">
            <v>Atestado Médico</v>
          </cell>
        </row>
        <row r="32">
          <cell r="L32">
            <v>40</v>
          </cell>
        </row>
        <row r="36">
          <cell r="A36" t="str">
            <v>UNIVERSIDADE FEDERAL DE CAMPINA GRANDE</v>
          </cell>
          <cell r="F36" t="str">
            <v>Grupo de estudos</v>
          </cell>
          <cell r="K36">
            <v>38970</v>
          </cell>
        </row>
        <row r="38">
          <cell r="A38" t="str">
            <v>Grupo de estudos sobre o ensino de fração para alunos do Ensino Fundamental</v>
          </cell>
        </row>
        <row r="51">
          <cell r="L51">
            <v>20</v>
          </cell>
        </row>
        <row r="57">
          <cell r="A57" t="str">
            <v>Cálculo Diferencial e Integral I - T 02</v>
          </cell>
          <cell r="E57">
            <v>6</v>
          </cell>
          <cell r="F57">
            <v>90</v>
          </cell>
          <cell r="I57">
            <v>61</v>
          </cell>
          <cell r="J57">
            <v>11</v>
          </cell>
          <cell r="K57">
            <v>24</v>
          </cell>
          <cell r="L57">
            <v>26</v>
          </cell>
        </row>
        <row r="58">
          <cell r="A58" t="str">
            <v>Tópicos Especiais de Geometria</v>
          </cell>
          <cell r="E58">
            <v>6</v>
          </cell>
          <cell r="F58">
            <v>90</v>
          </cell>
          <cell r="I58">
            <v>31</v>
          </cell>
          <cell r="J58">
            <v>27</v>
          </cell>
          <cell r="K58">
            <v>4</v>
          </cell>
          <cell r="L58">
            <v>0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92</v>
          </cell>
          <cell r="J62">
            <v>38</v>
          </cell>
          <cell r="K62">
            <v>28</v>
          </cell>
          <cell r="L62">
            <v>26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Soraya Martins Camelo</v>
          </cell>
        </row>
        <row r="80">
          <cell r="A80" t="str">
            <v>Contextualizando a Matemática</v>
          </cell>
          <cell r="J80" t="str">
            <v>UFCG</v>
          </cell>
          <cell r="L80" t="str">
            <v>Em andamento</v>
          </cell>
        </row>
        <row r="82">
          <cell r="A82" t="str">
            <v>PROLICEN</v>
          </cell>
          <cell r="G82">
            <v>38930</v>
          </cell>
          <cell r="H82">
            <v>39210</v>
          </cell>
        </row>
        <row r="85">
          <cell r="A85" t="str">
            <v>Josenildo Ferreira </v>
          </cell>
        </row>
        <row r="87">
          <cell r="A87" t="str">
            <v>MONITORIA NA UAME</v>
          </cell>
          <cell r="L87" t="str">
            <v>Concluído</v>
          </cell>
        </row>
        <row r="89">
          <cell r="A89" t="str">
            <v>MONITORIA</v>
          </cell>
        </row>
        <row r="104">
          <cell r="L104">
            <v>200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Membro da equipe executora do PROLICEN</v>
          </cell>
          <cell r="J247">
            <v>38930</v>
          </cell>
          <cell r="K247">
            <v>39210</v>
          </cell>
        </row>
        <row r="248">
          <cell r="B248" t="str">
            <v>Participação em equipe executora e projetos de monitoria, PROLICEN, PROIN ou PET no âmbito do Departamento ou Curso</v>
          </cell>
        </row>
        <row r="267">
          <cell r="L267">
            <v>36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Sub-Coordenadora do LAPEM</v>
          </cell>
        </row>
        <row r="320">
          <cell r="L320">
            <v>20</v>
          </cell>
        </row>
        <row r="324">
          <cell r="A324" t="str">
            <v>Graduação em Engenharia Química</v>
          </cell>
          <cell r="H324" t="str">
            <v>Port./DCCT/026/2006</v>
          </cell>
          <cell r="J324">
            <v>38803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Desenho Industrial</v>
          </cell>
          <cell r="H328" t="str">
            <v>Port./DCCT/023/2006</v>
          </cell>
          <cell r="J328">
            <v>38803</v>
          </cell>
        </row>
        <row r="329">
          <cell r="B329" t="str">
            <v>Participação em Colegiado de Curso como membro suplente</v>
          </cell>
        </row>
        <row r="342">
          <cell r="L342">
            <v>4</v>
          </cell>
        </row>
        <row r="353">
          <cell r="L353">
            <v>0</v>
          </cell>
        </row>
        <row r="406">
          <cell r="A406">
            <v>0</v>
          </cell>
          <cell r="B406">
            <v>40</v>
          </cell>
          <cell r="C406">
            <v>20</v>
          </cell>
          <cell r="D406">
            <v>180</v>
          </cell>
          <cell r="E406">
            <v>0</v>
          </cell>
          <cell r="F406">
            <v>360</v>
          </cell>
          <cell r="G406">
            <v>200</v>
          </cell>
          <cell r="H406">
            <v>0</v>
          </cell>
          <cell r="I406">
            <v>0</v>
          </cell>
          <cell r="J406">
            <v>0</v>
          </cell>
          <cell r="K406">
            <v>36</v>
          </cell>
          <cell r="L406">
            <v>0</v>
          </cell>
        </row>
        <row r="409">
          <cell r="A409">
            <v>0</v>
          </cell>
          <cell r="B409">
            <v>20</v>
          </cell>
          <cell r="C409">
            <v>4</v>
          </cell>
          <cell r="D409">
            <v>0</v>
          </cell>
          <cell r="E409">
            <v>860</v>
          </cell>
        </row>
      </sheetData>
      <sheetData sheetId="12">
        <row r="5">
          <cell r="L5">
            <v>1040</v>
          </cell>
        </row>
        <row r="6">
          <cell r="L6">
            <v>760</v>
          </cell>
        </row>
        <row r="8">
          <cell r="L8">
            <v>837</v>
          </cell>
        </row>
        <row r="13">
          <cell r="C13" t="str">
            <v>Francisco Antônio Morais de Souza</v>
          </cell>
          <cell r="J13" t="str">
            <v>0335559-4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30372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Seminário Interno</v>
          </cell>
          <cell r="K36">
            <v>39048</v>
          </cell>
          <cell r="L36">
            <v>39071</v>
          </cell>
        </row>
        <row r="38">
          <cell r="A38" t="str">
            <v>Tópicos de Séries Temporais</v>
          </cell>
        </row>
        <row r="40">
          <cell r="A40" t="str">
            <v>UFCG</v>
          </cell>
          <cell r="F40" t="str">
            <v>Seminário Interno</v>
          </cell>
          <cell r="K40">
            <v>39114</v>
          </cell>
          <cell r="L40">
            <v>39227</v>
          </cell>
        </row>
        <row r="42">
          <cell r="A42" t="str">
            <v>Análise de Sobrevivência</v>
          </cell>
        </row>
        <row r="51">
          <cell r="L51">
            <v>40</v>
          </cell>
        </row>
        <row r="57">
          <cell r="A57" t="str">
            <v>Probabilidade e Estatística (Comp.+ Elétrica) - T02</v>
          </cell>
          <cell r="E57">
            <v>6</v>
          </cell>
          <cell r="F57">
            <v>90</v>
          </cell>
          <cell r="I57">
            <v>58</v>
          </cell>
          <cell r="J57">
            <v>28</v>
          </cell>
          <cell r="K57">
            <v>25</v>
          </cell>
          <cell r="L57">
            <v>5</v>
          </cell>
        </row>
        <row r="58">
          <cell r="A58" t="str">
            <v>Introdução à Probabilidade</v>
          </cell>
          <cell r="E58">
            <v>4</v>
          </cell>
          <cell r="F58">
            <v>60</v>
          </cell>
          <cell r="I58">
            <v>9</v>
          </cell>
          <cell r="J58">
            <v>4</v>
          </cell>
          <cell r="K58">
            <v>5</v>
          </cell>
          <cell r="L58">
            <v>0</v>
          </cell>
        </row>
        <row r="62">
          <cell r="E62">
            <v>10</v>
          </cell>
          <cell r="F62">
            <v>150</v>
          </cell>
          <cell r="G62">
            <v>75</v>
          </cell>
          <cell r="I62">
            <v>67</v>
          </cell>
          <cell r="J62">
            <v>32</v>
          </cell>
          <cell r="K62">
            <v>30</v>
          </cell>
          <cell r="L62">
            <v>5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José Alexandre Ramos Vieira</v>
          </cell>
        </row>
        <row r="80">
          <cell r="A80" t="str">
            <v>Modelagem de Derramamento de Óleo no Mar: Uma Abordagem Estatística</v>
          </cell>
          <cell r="J80" t="str">
            <v>ANP</v>
          </cell>
          <cell r="L80" t="str">
            <v>Em andamento</v>
          </cell>
        </row>
        <row r="82">
          <cell r="A82" t="str">
            <v>Programa de Recursos Humanos da ANP-PRH25</v>
          </cell>
          <cell r="G82">
            <v>38534</v>
          </cell>
          <cell r="H82">
            <v>39263</v>
          </cell>
        </row>
        <row r="85">
          <cell r="A85" t="str">
            <v>Klébio Dantas dos Santos</v>
          </cell>
        </row>
        <row r="87">
          <cell r="A87" t="str">
            <v>Poluição Atmosférica Causada por Derramamento de Óleo no Mar</v>
          </cell>
          <cell r="L87" t="str">
            <v>Em andamento</v>
          </cell>
        </row>
        <row r="89">
          <cell r="A89" t="str">
            <v>Programa de Recursos Humanos da ANP-PRH25</v>
          </cell>
          <cell r="G89">
            <v>38534</v>
          </cell>
          <cell r="H89">
            <v>39263</v>
          </cell>
        </row>
        <row r="92">
          <cell r="A92" t="str">
            <v>Wilson Almeida Santos</v>
          </cell>
        </row>
        <row r="94">
          <cell r="A94" t="str">
            <v>Análise de Risco Estocástica na Perfuração e Completação de Poços Petrolíferos</v>
          </cell>
          <cell r="L94" t="str">
            <v>Em andamento</v>
          </cell>
        </row>
        <row r="96">
          <cell r="A96" t="str">
            <v>Programa de Recursos Humanos da ANP-PRH25</v>
          </cell>
          <cell r="G96">
            <v>39114</v>
          </cell>
          <cell r="H96">
            <v>39844</v>
          </cell>
        </row>
        <row r="104">
          <cell r="L104">
            <v>45</v>
          </cell>
        </row>
        <row r="110">
          <cell r="A110" t="str">
            <v>Areli Mesquita da Silva</v>
          </cell>
        </row>
        <row r="112">
          <cell r="A112" t="str">
            <v>Estudo de Modelos ARIMA com Variáveis Angulares para Utilização na Perfuração de Poços Direcionais</v>
          </cell>
          <cell r="J112" t="str">
            <v>ANP</v>
          </cell>
        </row>
        <row r="114">
          <cell r="G114">
            <v>38412</v>
          </cell>
          <cell r="H114">
            <v>39263</v>
          </cell>
        </row>
        <row r="136">
          <cell r="L136">
            <v>20</v>
          </cell>
        </row>
        <row r="140">
          <cell r="A140" t="str">
            <v>Diagnóstico em Modelos de Regressão</v>
          </cell>
          <cell r="I140" t="str">
            <v>Não há</v>
          </cell>
          <cell r="K140" t="str">
            <v>Em andamento</v>
          </cell>
        </row>
        <row r="142">
          <cell r="A142" t="str">
            <v>Métodos Estatísticos</v>
          </cell>
          <cell r="H142" t="str">
            <v>Coordenador</v>
          </cell>
          <cell r="J142">
            <v>36163</v>
          </cell>
        </row>
        <row r="147">
          <cell r="A147" t="str">
            <v>Programa Interdepartamental de Tecnologia em Petróleo e Gás - PRH-25/ANP</v>
          </cell>
          <cell r="I147" t="str">
            <v>ANP</v>
          </cell>
          <cell r="K147" t="str">
            <v>Em andamento</v>
          </cell>
        </row>
        <row r="149">
          <cell r="A149" t="str">
            <v>Tecnologia em Petróleo&amp;Gás</v>
          </cell>
          <cell r="H149" t="str">
            <v>Coordenador</v>
          </cell>
          <cell r="J149">
            <v>36528</v>
          </cell>
        </row>
        <row r="166">
          <cell r="L166">
            <v>45</v>
          </cell>
        </row>
        <row r="196">
          <cell r="L196">
            <v>0</v>
          </cell>
        </row>
        <row r="247">
          <cell r="A247" t="str">
            <v>Seleção de bolsistas para o PRH-25/ANP</v>
          </cell>
          <cell r="J247">
            <v>39022</v>
          </cell>
          <cell r="K247">
            <v>39174</v>
          </cell>
        </row>
        <row r="248">
          <cell r="B248" t="str">
            <v>Participação em processo seletivo de alunos de graduação candidatos à bolsas institucionais</v>
          </cell>
        </row>
        <row r="267">
          <cell r="L267">
            <v>30</v>
          </cell>
        </row>
        <row r="271">
          <cell r="A271" t="str">
            <v>Defesa da aluna Rosângela da Silva Figueredo</v>
          </cell>
          <cell r="H271" t="str">
            <v>UFCG - Campina Grande</v>
          </cell>
          <cell r="K271">
            <v>39171</v>
          </cell>
        </row>
        <row r="272">
          <cell r="B272" t="str">
            <v>Banca examinadora de dissertação</v>
          </cell>
        </row>
        <row r="291">
          <cell r="L291">
            <v>6</v>
          </cell>
        </row>
        <row r="298">
          <cell r="L298">
            <v>0</v>
          </cell>
        </row>
        <row r="302">
          <cell r="A302" t="str">
            <v>Coordenador do LANEST</v>
          </cell>
        </row>
        <row r="306">
          <cell r="A306" t="str">
            <v>Coordenador da Área de Estatística</v>
          </cell>
        </row>
        <row r="310">
          <cell r="A310" t="str">
            <v>Coordenador do Programa de Recursos Humanos da ANP (PRH-25/ANP)</v>
          </cell>
          <cell r="H310" t="str">
            <v>Port 076/2006-UFCG</v>
          </cell>
          <cell r="J310">
            <v>38992</v>
          </cell>
        </row>
        <row r="320">
          <cell r="L320">
            <v>400</v>
          </cell>
        </row>
        <row r="324">
          <cell r="A324" t="str">
            <v>Graduação em Engenharia de Materiais</v>
          </cell>
          <cell r="H324" t="str">
            <v>Port./DCCT/024/2006</v>
          </cell>
          <cell r="J324">
            <v>38803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Pós-Graduação em Matemática</v>
          </cell>
          <cell r="H328" t="str">
            <v>Port./DCCT/029/2006</v>
          </cell>
          <cell r="J328">
            <v>38803</v>
          </cell>
        </row>
        <row r="329">
          <cell r="B329" t="str">
            <v>Participação em Colegiado de Curso como membro titular, exceto membro nato</v>
          </cell>
        </row>
        <row r="342">
          <cell r="L342">
            <v>26</v>
          </cell>
        </row>
        <row r="353">
          <cell r="L353">
            <v>0</v>
          </cell>
        </row>
        <row r="358">
          <cell r="A358" t="str">
            <v>2º Encontro de Processos Estocásticos Especiais</v>
          </cell>
          <cell r="I358">
            <v>39148</v>
          </cell>
          <cell r="J358">
            <v>39150</v>
          </cell>
          <cell r="K358" t="str">
            <v>UnB</v>
          </cell>
          <cell r="L358" t="str">
            <v>Nacional</v>
          </cell>
        </row>
        <row r="406">
          <cell r="A406">
            <v>0</v>
          </cell>
          <cell r="B406">
            <v>0</v>
          </cell>
          <cell r="C406">
            <v>40</v>
          </cell>
          <cell r="D406">
            <v>150</v>
          </cell>
          <cell r="E406">
            <v>0</v>
          </cell>
          <cell r="F406">
            <v>75</v>
          </cell>
          <cell r="G406">
            <v>45</v>
          </cell>
          <cell r="H406">
            <v>20</v>
          </cell>
          <cell r="I406">
            <v>45</v>
          </cell>
          <cell r="J406">
            <v>0</v>
          </cell>
          <cell r="K406">
            <v>30</v>
          </cell>
          <cell r="L406">
            <v>6</v>
          </cell>
        </row>
        <row r="409">
          <cell r="A409">
            <v>0</v>
          </cell>
          <cell r="B409">
            <v>400</v>
          </cell>
          <cell r="C409">
            <v>26</v>
          </cell>
          <cell r="D409">
            <v>0</v>
          </cell>
          <cell r="E409">
            <v>837</v>
          </cell>
        </row>
      </sheetData>
      <sheetData sheetId="13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Gilberto da Silva Matos</v>
          </cell>
          <cell r="J13" t="str">
            <v>1350510-4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25/04/02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 - USP/SP.</v>
          </cell>
          <cell r="I19">
            <v>38047</v>
          </cell>
          <cell r="J19">
            <v>39141</v>
          </cell>
          <cell r="K19" t="str">
            <v>Port.R/SRH/167/04</v>
          </cell>
        </row>
        <row r="21">
          <cell r="A21" t="str">
            <v>Doutorado em Estatística</v>
          </cell>
          <cell r="L21">
            <v>1040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365">
          <cell r="A365" t="str">
            <v>10a. Escola Brasileira de Regressão:</v>
          </cell>
          <cell r="I365" t="str">
            <v>Univ. Fed. da Bahia</v>
          </cell>
          <cell r="L365" t="str">
            <v>25-28/02/07</v>
          </cell>
        </row>
        <row r="366">
          <cell r="A366" t="str">
            <v>Apresentação de Estudos da Tese em Desenvolvimento (pôster) </v>
          </cell>
        </row>
        <row r="406">
          <cell r="A406">
            <v>1040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1040</v>
          </cell>
        </row>
      </sheetData>
      <sheetData sheetId="14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Henrique Fernandes de Lima</v>
          </cell>
          <cell r="J13" t="str">
            <v>1459040-7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38175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Federal do Ceará  - UFC / Fortaleza-CE</v>
          </cell>
          <cell r="I19">
            <v>38777</v>
          </cell>
          <cell r="J19">
            <v>39533</v>
          </cell>
          <cell r="K19" t="str">
            <v>Port. R/SRH/121/2006</v>
          </cell>
        </row>
        <row r="21">
          <cell r="A21" t="str">
            <v>Doutorado em Matematica/ Estágio Pós-Doutoral</v>
          </cell>
          <cell r="L21">
            <v>1040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Hipersuperfícies tipo-espaço com curvatura curvatura de ordem superior constante</v>
          </cell>
          <cell r="I140" t="str">
            <v>CAPES</v>
          </cell>
          <cell r="K140" t="str">
            <v>Concluído</v>
          </cell>
        </row>
        <row r="142">
          <cell r="A142" t="str">
            <v>Geometria Diferencial</v>
          </cell>
          <cell r="H142" t="str">
            <v>Participante</v>
          </cell>
          <cell r="J142">
            <v>38777</v>
          </cell>
          <cell r="K142">
            <v>39101</v>
          </cell>
        </row>
        <row r="147">
          <cell r="A147" t="str">
            <v>Hipersuperfícies Riemannianas Imersas num Ambiente Semi-Riemanniano com Hr Constante</v>
          </cell>
          <cell r="K147" t="str">
            <v>Em andamento</v>
          </cell>
        </row>
        <row r="149">
          <cell r="A149" t="str">
            <v>Geometria Diferencial</v>
          </cell>
          <cell r="H149" t="str">
            <v>Participante</v>
          </cell>
          <cell r="J149">
            <v>39114</v>
          </cell>
          <cell r="K149">
            <v>39532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Henrique Fernandes de Lima, Hipersuperfícies Tipo-Espaço com Curvatura de Ordem Superior Constante, UFC, 01-64, 2007.</v>
          </cell>
        </row>
        <row r="201">
          <cell r="B201" t="str">
            <v>Tese defendida e aprovada.</v>
          </cell>
        </row>
        <row r="204">
          <cell r="A204" t="str">
            <v>Henrique Fernandes de Lima, Spacelike hypersurfaces with constant higher order mean curvature in de Sitter space, Journal of Geometry and Physics, 57, 967-975, 2007.</v>
          </cell>
        </row>
        <row r="205">
          <cell r="B205" t="str">
            <v>Artigo técnico ou científico publicado em periódico indexado internacionalmente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1040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1040</v>
          </cell>
        </row>
      </sheetData>
      <sheetData sheetId="15">
        <row r="5">
          <cell r="L5">
            <v>1040</v>
          </cell>
        </row>
        <row r="6">
          <cell r="L6">
            <v>760</v>
          </cell>
        </row>
        <row r="8">
          <cell r="L8">
            <v>772</v>
          </cell>
        </row>
        <row r="13">
          <cell r="C13" t="str">
            <v>Izabel Maria Barbosa de Albuquerque</v>
          </cell>
          <cell r="J13" t="str">
            <v>0334048-0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29290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 </v>
          </cell>
          <cell r="F36" t="str">
            <v>Grupo de estudos</v>
          </cell>
          <cell r="K36">
            <v>38762</v>
          </cell>
        </row>
        <row r="38">
          <cell r="A38" t="str">
            <v>Grupo de estudos sobre o ensino de fração para alunos do Ensino Fundamental</v>
          </cell>
        </row>
        <row r="51">
          <cell r="L51">
            <v>20</v>
          </cell>
        </row>
        <row r="57">
          <cell r="A57" t="str">
            <v>Prática para o Ensino de Matemática I</v>
          </cell>
          <cell r="E57">
            <v>4</v>
          </cell>
          <cell r="F57">
            <v>90</v>
          </cell>
          <cell r="I57">
            <v>16</v>
          </cell>
          <cell r="J57">
            <v>12</v>
          </cell>
          <cell r="K57">
            <v>4</v>
          </cell>
          <cell r="L57">
            <v>0</v>
          </cell>
        </row>
        <row r="58">
          <cell r="A58" t="str">
            <v>Prática para o Ensino de Matemática II</v>
          </cell>
          <cell r="E58">
            <v>4</v>
          </cell>
          <cell r="F58">
            <v>90</v>
          </cell>
          <cell r="I58">
            <v>13</v>
          </cell>
          <cell r="J58">
            <v>10</v>
          </cell>
          <cell r="K58">
            <v>3</v>
          </cell>
          <cell r="L58">
            <v>0</v>
          </cell>
        </row>
        <row r="62">
          <cell r="E62">
            <v>8</v>
          </cell>
          <cell r="F62">
            <v>180</v>
          </cell>
          <cell r="G62">
            <v>360</v>
          </cell>
          <cell r="I62">
            <v>29</v>
          </cell>
          <cell r="J62">
            <v>22</v>
          </cell>
          <cell r="K62">
            <v>7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Maria de Souza Leite Filha </v>
          </cell>
        </row>
        <row r="80">
          <cell r="A80" t="str">
            <v>Resolução de Problemas em Matemática 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38930</v>
          </cell>
          <cell r="H82">
            <v>39295</v>
          </cell>
        </row>
        <row r="104">
          <cell r="L104">
            <v>80</v>
          </cell>
        </row>
        <row r="136">
          <cell r="L136">
            <v>0</v>
          </cell>
        </row>
        <row r="140">
          <cell r="A140" t="str">
            <v>Projeto Resolução de Problemas em Matemática </v>
          </cell>
          <cell r="K140" t="str">
            <v>Em andamento</v>
          </cell>
        </row>
        <row r="142">
          <cell r="A142" t="str">
            <v>Educação Matemática </v>
          </cell>
          <cell r="H142" t="str">
            <v>Coordenador</v>
          </cell>
          <cell r="J142">
            <v>38930</v>
          </cell>
          <cell r="K142">
            <v>39295</v>
          </cell>
        </row>
        <row r="166">
          <cell r="L166">
            <v>40</v>
          </cell>
        </row>
        <row r="171">
          <cell r="A171" t="str">
            <v>O ensino de frações nas séries iniciais </v>
          </cell>
          <cell r="K171" t="str">
            <v>Em andamento</v>
          </cell>
        </row>
        <row r="175">
          <cell r="E175" t="str">
            <v>Alunos da Esc. Normal Est. Pe. Emidio Correia Viana </v>
          </cell>
          <cell r="I175" t="str">
            <v>Esc. Normal Estadual</v>
          </cell>
          <cell r="K175">
            <v>60</v>
          </cell>
        </row>
        <row r="196">
          <cell r="L196">
            <v>10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Coordenadora do Laboratório de Pesquisa em Ensino de Matemática </v>
          </cell>
          <cell r="H302" t="str">
            <v>Port./DME/ 04/2005</v>
          </cell>
          <cell r="J302">
            <v>38562</v>
          </cell>
          <cell r="K302">
            <v>39292</v>
          </cell>
        </row>
        <row r="306">
          <cell r="A306" t="str">
            <v>Membro de Comissão de Avaliação Docente da UAME</v>
          </cell>
          <cell r="H306" t="str">
            <v>Port./UAME/02/2006</v>
          </cell>
          <cell r="J306">
            <v>38814</v>
          </cell>
        </row>
        <row r="320">
          <cell r="L320">
            <v>80</v>
          </cell>
        </row>
        <row r="324">
          <cell r="A324" t="str">
            <v>Graduação em Economia</v>
          </cell>
          <cell r="H324" t="str">
            <v>Port./UAME/013/2007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Administração</v>
          </cell>
          <cell r="H328" t="str">
            <v>Port./UAME/019/2007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2</v>
          </cell>
        </row>
        <row r="353">
          <cell r="L353">
            <v>0</v>
          </cell>
        </row>
        <row r="365">
          <cell r="A365" t="str">
            <v>Mini-curso sobre Números Racionais para professores do Ensino Fundamental  </v>
          </cell>
          <cell r="I365" t="str">
            <v>LAPEM/UFCG</v>
          </cell>
          <cell r="L365">
            <v>39090</v>
          </cell>
        </row>
        <row r="366">
          <cell r="A366" t="str">
            <v>Curso de Formação de Professores de Matemática das Escolas Estaduais EM-PB </v>
          </cell>
          <cell r="I366" t="str">
            <v>Secretaria do EM-PB</v>
          </cell>
        </row>
        <row r="406">
          <cell r="A406">
            <v>0</v>
          </cell>
          <cell r="B406">
            <v>0</v>
          </cell>
          <cell r="C406">
            <v>20</v>
          </cell>
          <cell r="D406">
            <v>180</v>
          </cell>
          <cell r="E406">
            <v>0</v>
          </cell>
          <cell r="F406">
            <v>360</v>
          </cell>
          <cell r="G406">
            <v>80</v>
          </cell>
          <cell r="H406">
            <v>0</v>
          </cell>
          <cell r="I406">
            <v>40</v>
          </cell>
          <cell r="J406">
            <v>10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80</v>
          </cell>
          <cell r="C409">
            <v>2</v>
          </cell>
          <cell r="D409">
            <v>0</v>
          </cell>
          <cell r="E409">
            <v>772</v>
          </cell>
        </row>
      </sheetData>
      <sheetData sheetId="16">
        <row r="5">
          <cell r="L5">
            <v>1040</v>
          </cell>
        </row>
        <row r="6">
          <cell r="L6">
            <v>760</v>
          </cell>
        </row>
        <row r="8">
          <cell r="L8">
            <v>770</v>
          </cell>
        </row>
        <row r="13">
          <cell r="C13" t="str">
            <v>Jaime Alves Barbosa Sobrinho</v>
          </cell>
          <cell r="J13" t="str">
            <v>0337185-7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32782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III - T 02</v>
          </cell>
          <cell r="E57">
            <v>6</v>
          </cell>
          <cell r="F57">
            <v>90</v>
          </cell>
          <cell r="I57">
            <v>36</v>
          </cell>
          <cell r="J57">
            <v>23</v>
          </cell>
          <cell r="K57">
            <v>11</v>
          </cell>
          <cell r="L57">
            <v>2</v>
          </cell>
        </row>
        <row r="62">
          <cell r="E62">
            <v>6</v>
          </cell>
          <cell r="F62">
            <v>90</v>
          </cell>
          <cell r="G62">
            <v>90</v>
          </cell>
          <cell r="I62">
            <v>36</v>
          </cell>
          <cell r="J62">
            <v>23</v>
          </cell>
          <cell r="K62">
            <v>11</v>
          </cell>
          <cell r="L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5">
          <cell r="A295" t="str">
            <v>Coordenador Administrativo da UAME</v>
          </cell>
          <cell r="H295" t="str">
            <v>Port./R/SRH/265/2006</v>
          </cell>
          <cell r="J295">
            <v>38789</v>
          </cell>
          <cell r="K295">
            <v>39519</v>
          </cell>
        </row>
        <row r="298">
          <cell r="L298">
            <v>500</v>
          </cell>
        </row>
        <row r="320">
          <cell r="L320">
            <v>0</v>
          </cell>
        </row>
        <row r="324">
          <cell r="A324" t="str">
            <v>Representante do CCT na Câmara de Gestão Administrativa-Financeira</v>
          </cell>
          <cell r="J324">
            <v>38838</v>
          </cell>
        </row>
        <row r="325">
          <cell r="B325" t="str">
            <v>Participação em conselhos superiores como membro titular, exceto membro nato</v>
          </cell>
        </row>
        <row r="328">
          <cell r="A328" t="str">
            <v>Representante da Câmara de Gestão no CONSUNI</v>
          </cell>
          <cell r="J328">
            <v>38838</v>
          </cell>
        </row>
        <row r="329">
          <cell r="B329" t="str">
            <v>Participação em conselhos superiores como membro titular, exceto membro nato</v>
          </cell>
        </row>
        <row r="342">
          <cell r="L342">
            <v>90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90</v>
          </cell>
          <cell r="E406">
            <v>0</v>
          </cell>
          <cell r="F406">
            <v>90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500</v>
          </cell>
          <cell r="B409">
            <v>0</v>
          </cell>
          <cell r="C409">
            <v>90</v>
          </cell>
          <cell r="D409">
            <v>0</v>
          </cell>
          <cell r="E409">
            <v>770</v>
          </cell>
        </row>
      </sheetData>
      <sheetData sheetId="17">
        <row r="5">
          <cell r="L5">
            <v>1040</v>
          </cell>
        </row>
        <row r="6">
          <cell r="L6">
            <v>760</v>
          </cell>
        </row>
        <row r="8">
          <cell r="L8">
            <v>849</v>
          </cell>
        </row>
        <row r="13">
          <cell r="C13" t="str">
            <v>Jesualdo Gomes das Chagas</v>
          </cell>
          <cell r="J13" t="str">
            <v>2521330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>
            <v>39114</v>
          </cell>
        </row>
        <row r="38">
          <cell r="A38" t="str">
            <v>Preparação para o Doutorado - Estudo sobre teoria dos números (livro do Hardy)</v>
          </cell>
        </row>
        <row r="51">
          <cell r="L51">
            <v>40</v>
          </cell>
        </row>
        <row r="57">
          <cell r="A57" t="str">
            <v>Álgebra Vetorial e Geometria Analítica - T07</v>
          </cell>
          <cell r="E57">
            <v>2</v>
          </cell>
          <cell r="F57">
            <v>30</v>
          </cell>
          <cell r="I57">
            <v>51</v>
          </cell>
          <cell r="J57">
            <v>19</v>
          </cell>
          <cell r="K57">
            <v>19</v>
          </cell>
          <cell r="L57">
            <v>13</v>
          </cell>
        </row>
        <row r="58">
          <cell r="A58" t="str">
            <v>Cálculo Diferencial e Integral I (Novo) - T01</v>
          </cell>
          <cell r="E58">
            <v>2.5</v>
          </cell>
          <cell r="F58">
            <v>38</v>
          </cell>
        </row>
        <row r="59">
          <cell r="A59" t="str">
            <v>Cálculo Diferencial e Integral I - T04</v>
          </cell>
          <cell r="E59">
            <v>3</v>
          </cell>
          <cell r="F59">
            <v>45</v>
          </cell>
          <cell r="I59">
            <v>61</v>
          </cell>
          <cell r="J59">
            <v>16</v>
          </cell>
          <cell r="K59">
            <v>19</v>
          </cell>
          <cell r="L59">
            <v>26</v>
          </cell>
        </row>
        <row r="60">
          <cell r="A60" t="str">
            <v>Equações Diferenciais Lineares - T01</v>
          </cell>
          <cell r="E60">
            <v>4</v>
          </cell>
          <cell r="F60">
            <v>60</v>
          </cell>
          <cell r="I60">
            <v>41</v>
          </cell>
          <cell r="J60">
            <v>26</v>
          </cell>
          <cell r="K60">
            <v>15</v>
          </cell>
          <cell r="L60">
            <v>0</v>
          </cell>
        </row>
        <row r="62">
          <cell r="E62">
            <v>11.5</v>
          </cell>
          <cell r="F62">
            <v>173</v>
          </cell>
          <cell r="G62">
            <v>376</v>
          </cell>
          <cell r="I62">
            <v>153</v>
          </cell>
          <cell r="J62">
            <v>61</v>
          </cell>
          <cell r="K62">
            <v>53</v>
          </cell>
          <cell r="L62">
            <v>39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Bruno Formiga Guimarães</v>
          </cell>
        </row>
        <row r="80">
          <cell r="A80" t="str">
            <v>Geometria diferencial de curvas e superfícies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39114</v>
          </cell>
          <cell r="H82">
            <v>39294</v>
          </cell>
        </row>
        <row r="85">
          <cell r="A85" t="str">
            <v>Damares Pereira Monteiro</v>
          </cell>
        </row>
        <row r="87">
          <cell r="A87" t="str">
            <v>PROLICEN 2006 - Projeto: Contextualizando a Matemática</v>
          </cell>
          <cell r="L87" t="str">
            <v>Concluído</v>
          </cell>
        </row>
        <row r="89">
          <cell r="A89" t="str">
            <v>PROLICEM</v>
          </cell>
          <cell r="G89">
            <v>38930</v>
          </cell>
          <cell r="H89">
            <v>39210</v>
          </cell>
        </row>
        <row r="104">
          <cell r="L104">
            <v>110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Curso de Aperfeiçoamento para Professores do Ensino Médio</v>
          </cell>
          <cell r="I171" t="str">
            <v>Eventual</v>
          </cell>
          <cell r="K171" t="str">
            <v>Concluído</v>
          </cell>
        </row>
        <row r="173">
          <cell r="A173" t="str">
            <v>Apoio à Comunidade</v>
          </cell>
          <cell r="D173" t="str">
            <v>CNPq</v>
          </cell>
          <cell r="H173" t="str">
            <v>Professor</v>
          </cell>
        </row>
        <row r="196">
          <cell r="L196">
            <v>50</v>
          </cell>
        </row>
        <row r="247">
          <cell r="A247" t="str">
            <v>Membro da equipe executora do PROLICEN</v>
          </cell>
          <cell r="J247">
            <v>38930</v>
          </cell>
          <cell r="K247">
            <v>39210</v>
          </cell>
        </row>
        <row r="248">
          <cell r="B248" t="str">
            <v>Participação em equipe executora e projetos de monitoria, PROLICEN, PROIN ou PET no âmbito do Departamento ou Curso</v>
          </cell>
        </row>
        <row r="267">
          <cell r="L267">
            <v>40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Parecer em processos de correção de provas</v>
          </cell>
        </row>
        <row r="347">
          <cell r="A347" t="str">
            <v>Parecer em processos de dispensa de disciplinas</v>
          </cell>
        </row>
        <row r="348">
          <cell r="A348" t="str">
            <v>Participação de reuniões departamentais e de equipes de disciplinas</v>
          </cell>
        </row>
        <row r="353">
          <cell r="L353">
            <v>60</v>
          </cell>
        </row>
        <row r="406">
          <cell r="A406">
            <v>0</v>
          </cell>
          <cell r="B406">
            <v>0</v>
          </cell>
          <cell r="C406">
            <v>40</v>
          </cell>
          <cell r="D406">
            <v>173</v>
          </cell>
          <cell r="E406">
            <v>0</v>
          </cell>
          <cell r="F406">
            <v>376</v>
          </cell>
          <cell r="G406">
            <v>110</v>
          </cell>
          <cell r="H406">
            <v>0</v>
          </cell>
          <cell r="I406">
            <v>0</v>
          </cell>
          <cell r="J406">
            <v>50</v>
          </cell>
          <cell r="K406">
            <v>40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60</v>
          </cell>
          <cell r="E409">
            <v>849</v>
          </cell>
        </row>
      </sheetData>
      <sheetData sheetId="18">
        <row r="5">
          <cell r="L5">
            <v>1040</v>
          </cell>
        </row>
        <row r="6">
          <cell r="L6">
            <v>760</v>
          </cell>
        </row>
        <row r="8">
          <cell r="L8">
            <v>815</v>
          </cell>
        </row>
        <row r="13">
          <cell r="C13" t="str">
            <v>José de Arimatéia Fernandes</v>
          </cell>
          <cell r="J13" t="str">
            <v>1030217-2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34100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Seminário Interno</v>
          </cell>
          <cell r="K36">
            <v>38901</v>
          </cell>
        </row>
        <row r="38">
          <cell r="A38" t="str">
            <v>Seminário de EDP Elíptica</v>
          </cell>
        </row>
        <row r="51">
          <cell r="L51">
            <v>45</v>
          </cell>
        </row>
        <row r="57">
          <cell r="A57" t="str">
            <v>Fund. Matemática II</v>
          </cell>
          <cell r="E57">
            <v>4</v>
          </cell>
          <cell r="F57">
            <v>60</v>
          </cell>
          <cell r="I57">
            <v>30</v>
          </cell>
          <cell r="J57">
            <v>29</v>
          </cell>
          <cell r="K57">
            <v>1</v>
          </cell>
          <cell r="L57">
            <v>0</v>
          </cell>
        </row>
        <row r="58">
          <cell r="A58" t="str">
            <v>Fund. Geom. Euclidiana</v>
          </cell>
          <cell r="E58">
            <v>4</v>
          </cell>
          <cell r="F58">
            <v>60</v>
          </cell>
          <cell r="I58">
            <v>7</v>
          </cell>
          <cell r="J58">
            <v>5</v>
          </cell>
          <cell r="K58">
            <v>2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37</v>
          </cell>
          <cell r="J62">
            <v>34</v>
          </cell>
          <cell r="K62">
            <v>3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Luciano Martins Barros</v>
          </cell>
        </row>
        <row r="80">
          <cell r="A80" t="str">
            <v>Propagação de Ondas de Águas Rasas em Meio Heterogêneo água e óleo</v>
          </cell>
          <cell r="J80" t="str">
            <v>ANP</v>
          </cell>
          <cell r="L80" t="str">
            <v>Em andamento</v>
          </cell>
        </row>
        <row r="82">
          <cell r="A82" t="str">
            <v>Programa de Recursos Humanos da ANP-PRH25</v>
          </cell>
          <cell r="G82">
            <v>38453</v>
          </cell>
          <cell r="H82">
            <v>39244</v>
          </cell>
        </row>
        <row r="85">
          <cell r="A85" t="str">
            <v>José Marcos da Silva</v>
          </cell>
        </row>
        <row r="87">
          <cell r="A87" t="str">
            <v>Equações Diferenciais: Métodos Numéricos e Aplicações</v>
          </cell>
          <cell r="L87" t="str">
            <v>Em andamento</v>
          </cell>
        </row>
        <row r="89">
          <cell r="A89" t="str">
            <v>PIBIC</v>
          </cell>
          <cell r="G89">
            <v>38899</v>
          </cell>
          <cell r="H89">
            <v>39263</v>
          </cell>
        </row>
        <row r="92">
          <cell r="A92" t="str">
            <v>Anserson Gleryston Silva Sousa</v>
          </cell>
        </row>
        <row r="94">
          <cell r="A94" t="str">
            <v>Olimpíada Campinense de Matemática</v>
          </cell>
          <cell r="L94" t="str">
            <v>Em andamento</v>
          </cell>
        </row>
        <row r="96">
          <cell r="A96" t="str">
            <v>Extensão-PROBEX</v>
          </cell>
          <cell r="G96">
            <v>39173</v>
          </cell>
          <cell r="H96">
            <v>39438</v>
          </cell>
        </row>
        <row r="104">
          <cell r="L104">
            <v>180</v>
          </cell>
        </row>
        <row r="110">
          <cell r="A110" t="str">
            <v>Hallyson Gustavo de Lima</v>
          </cell>
        </row>
        <row r="112">
          <cell r="A112" t="str">
            <v>Propagação de Ondas de Águas Rasas em Meio Heterogêneo</v>
          </cell>
          <cell r="J112" t="str">
            <v>CNPq</v>
          </cell>
        </row>
        <row r="114">
          <cell r="G114">
            <v>38534</v>
          </cell>
          <cell r="H114">
            <v>39141</v>
          </cell>
        </row>
        <row r="117">
          <cell r="A117" t="str">
            <v>Leopoldo Maurício Tavares</v>
          </cell>
        </row>
        <row r="119">
          <cell r="A119" t="str">
            <v>EDP Elíptica</v>
          </cell>
          <cell r="J119" t="str">
            <v>CNPq</v>
          </cell>
        </row>
        <row r="121">
          <cell r="G121">
            <v>38930</v>
          </cell>
          <cell r="H121">
            <v>39506</v>
          </cell>
        </row>
        <row r="136">
          <cell r="L136">
            <v>120</v>
          </cell>
        </row>
        <row r="140">
          <cell r="A140" t="str">
            <v>Equações Diferenciais Parciais Elípticas</v>
          </cell>
          <cell r="K140" t="str">
            <v>Em andamento</v>
          </cell>
        </row>
        <row r="142">
          <cell r="A142" t="str">
            <v>Métodos Variacionais</v>
          </cell>
          <cell r="H142" t="str">
            <v>Participante</v>
          </cell>
          <cell r="J142">
            <v>38749</v>
          </cell>
        </row>
        <row r="147">
          <cell r="A147" t="str">
            <v>Equações Dif.  Aplicadas e Álgebra com Identidades Polinomiais (Casadinho, Proc.620025/2006-9)</v>
          </cell>
          <cell r="I147" t="str">
            <v>CNPq</v>
          </cell>
          <cell r="K147" t="str">
            <v>Em andamento</v>
          </cell>
        </row>
        <row r="149">
          <cell r="A149" t="str">
            <v>Matemática</v>
          </cell>
          <cell r="H149" t="str">
            <v>Participante</v>
          </cell>
          <cell r="J149">
            <v>39144</v>
          </cell>
          <cell r="K149">
            <v>39874</v>
          </cell>
        </row>
        <row r="154">
          <cell r="A154" t="str">
            <v>Projeto Universal CNPq (Cord. Prof. Daniel)</v>
          </cell>
          <cell r="I154" t="str">
            <v>CNPq</v>
          </cell>
          <cell r="K154" t="str">
            <v>Em andamento</v>
          </cell>
        </row>
        <row r="156">
          <cell r="A156" t="str">
            <v>Análise/EDP</v>
          </cell>
          <cell r="H156" t="str">
            <v>Participante</v>
          </cell>
        </row>
        <row r="166">
          <cell r="L166">
            <v>60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0040001</v>
          </cell>
          <cell r="H173" t="str">
            <v>Coordenador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80">
          <cell r="A180" t="str">
            <v>Olimpíada Brasileira de Matemática das Escolas Públicas</v>
          </cell>
          <cell r="I180" t="str">
            <v>Permanente</v>
          </cell>
          <cell r="K180" t="str">
            <v>Em andamento</v>
          </cell>
        </row>
        <row r="182">
          <cell r="A182" t="str">
            <v>Ensino</v>
          </cell>
          <cell r="H182" t="str">
            <v>Coordenador</v>
          </cell>
        </row>
        <row r="184">
          <cell r="E184" t="str">
            <v>Alunos e profs. da rede pública de ensino fundamental e médio da Paraíba</v>
          </cell>
          <cell r="I184" t="str">
            <v>UFCG</v>
          </cell>
          <cell r="K184">
            <v>220000</v>
          </cell>
        </row>
        <row r="196">
          <cell r="L196">
            <v>120</v>
          </cell>
        </row>
        <row r="247">
          <cell r="A247" t="str">
            <v> Uma Aplicação do Método Espectral no Estudo das Equações de Águas Rasas em Meio Heterogêneo (Hallyson)</v>
          </cell>
          <cell r="J247">
            <v>38534</v>
          </cell>
          <cell r="K247">
            <v>39141</v>
          </cell>
        </row>
        <row r="248">
          <cell r="B248" t="str">
            <v>Dissertação defendida e aprovada sob a orientação de docente</v>
          </cell>
        </row>
        <row r="267">
          <cell r="L267">
            <v>0</v>
          </cell>
        </row>
        <row r="271">
          <cell r="A271" t="str">
            <v>Defesa do aluno Flank David Morais Bezerra</v>
          </cell>
          <cell r="H271" t="str">
            <v>UFCG</v>
          </cell>
          <cell r="K271">
            <v>39073</v>
          </cell>
        </row>
        <row r="272">
          <cell r="B272" t="str">
            <v>Banca examinadora de dissertação</v>
          </cell>
        </row>
        <row r="274">
          <cell r="A274" t="str">
            <v>Defesa do aluno Marco Antonio Lázaro Velásquez</v>
          </cell>
          <cell r="H274" t="str">
            <v>UFCG</v>
          </cell>
          <cell r="K274">
            <v>39157</v>
          </cell>
        </row>
        <row r="275">
          <cell r="B275" t="str">
            <v>Banca examinadora de dissertação</v>
          </cell>
        </row>
        <row r="291">
          <cell r="L291">
            <v>0</v>
          </cell>
        </row>
        <row r="295">
          <cell r="A295" t="str">
            <v>Coordenador de Pesquisa e Extensão da UAME/CCT/UFCG</v>
          </cell>
          <cell r="H295" t="str">
            <v>Port. R/SRH/270/2006</v>
          </cell>
          <cell r="J295">
            <v>38789</v>
          </cell>
          <cell r="K295">
            <v>39519</v>
          </cell>
        </row>
        <row r="298">
          <cell r="L298">
            <v>0</v>
          </cell>
        </row>
        <row r="306">
          <cell r="A306" t="str">
            <v>Comissão de Avaliação de Estágio Probatório da Profa Bianca Caretta</v>
          </cell>
          <cell r="H306" t="str">
            <v>Port./UAME/007/06</v>
          </cell>
          <cell r="J306">
            <v>38947</v>
          </cell>
          <cell r="K306">
            <v>40042</v>
          </cell>
        </row>
        <row r="310">
          <cell r="A310" t="str">
            <v>Comissão de Avaliação de Estágio Probatório do Prof. Jesualdo</v>
          </cell>
          <cell r="H310" t="str">
            <v>Port./UAME/008/06</v>
          </cell>
          <cell r="J310">
            <v>38947</v>
          </cell>
          <cell r="K310">
            <v>40042</v>
          </cell>
        </row>
        <row r="320">
          <cell r="L320">
            <v>20</v>
          </cell>
        </row>
        <row r="324">
          <cell r="A324" t="str">
            <v>Pós-Graduação em Meteorologia</v>
          </cell>
          <cell r="H324" t="str">
            <v>Port/DCCT/130/2003</v>
          </cell>
          <cell r="J324">
            <v>37889</v>
          </cell>
        </row>
        <row r="325">
          <cell r="B325" t="str">
            <v>Participação em conselhos superiores como membro titular, exceto membro nato</v>
          </cell>
        </row>
        <row r="342">
          <cell r="L342">
            <v>30</v>
          </cell>
        </row>
        <row r="353">
          <cell r="L353">
            <v>0</v>
          </cell>
        </row>
        <row r="365">
          <cell r="A365" t="str">
            <v>Euler, Platão e os Poliedros</v>
          </cell>
          <cell r="I365" t="str">
            <v>Curso de Verão em Matemática - UFCG</v>
          </cell>
          <cell r="L365">
            <v>39099</v>
          </cell>
        </row>
        <row r="366">
          <cell r="A366" t="str">
            <v>Euler, Platão e os Poliedros</v>
          </cell>
          <cell r="I366" t="str">
            <v>UEPB</v>
          </cell>
          <cell r="L366">
            <v>39163</v>
          </cell>
        </row>
        <row r="372">
          <cell r="A372" t="str">
            <v>Paulo Roberto Oliveira </v>
          </cell>
          <cell r="F372" t="str">
            <v>UFRJ</v>
          </cell>
          <cell r="H372" t="str">
            <v>UFCG</v>
          </cell>
          <cell r="K372">
            <v>39157</v>
          </cell>
          <cell r="L372">
            <v>39157</v>
          </cell>
        </row>
        <row r="373">
          <cell r="C373" t="str">
            <v>Banca Examinadora da dissertação do aluno Marco Antonio Lázaro Velásquez</v>
          </cell>
        </row>
        <row r="376">
          <cell r="A376" t="str">
            <v>João Xavier da Cruz Neto</v>
          </cell>
          <cell r="F376" t="str">
            <v>UFPI</v>
          </cell>
          <cell r="H376" t="str">
            <v>UFCG</v>
          </cell>
          <cell r="K376">
            <v>39157</v>
          </cell>
          <cell r="L376">
            <v>39157</v>
          </cell>
        </row>
        <row r="377">
          <cell r="C377" t="str">
            <v>Banca Examinadora da dissertação do aluno Marco Antonio Lázaro Velásquez</v>
          </cell>
        </row>
        <row r="380">
          <cell r="A380" t="str">
            <v>Lenimar Nunes de Andrade</v>
          </cell>
          <cell r="F380" t="str">
            <v>UFPB</v>
          </cell>
          <cell r="H380" t="str">
            <v>UFCG</v>
          </cell>
          <cell r="K380">
            <v>39164</v>
          </cell>
          <cell r="L380">
            <v>39164</v>
          </cell>
        </row>
        <row r="381">
          <cell r="C381" t="str">
            <v>Banca Examinadora da dissertação do aluno Hallyson Gustavo Guedes de Morais Lima</v>
          </cell>
        </row>
        <row r="406">
          <cell r="A406">
            <v>0</v>
          </cell>
          <cell r="B406">
            <v>0</v>
          </cell>
          <cell r="C406">
            <v>45</v>
          </cell>
          <cell r="D406">
            <v>120</v>
          </cell>
          <cell r="E406">
            <v>0</v>
          </cell>
          <cell r="F406">
            <v>120</v>
          </cell>
          <cell r="G406">
            <v>180</v>
          </cell>
          <cell r="H406">
            <v>120</v>
          </cell>
          <cell r="I406">
            <v>60</v>
          </cell>
          <cell r="J406">
            <v>120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20</v>
          </cell>
          <cell r="C409">
            <v>30</v>
          </cell>
          <cell r="D409">
            <v>0</v>
          </cell>
          <cell r="E409">
            <v>815</v>
          </cell>
        </row>
      </sheetData>
      <sheetData sheetId="1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Joseilson Raimundo de Lima</v>
          </cell>
          <cell r="J13" t="str">
            <v>1314918-9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37426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Federal do Ceará - UFC / Fortaleza-CE</v>
          </cell>
          <cell r="I19">
            <v>38412</v>
          </cell>
          <cell r="J19">
            <v>39506</v>
          </cell>
          <cell r="K19" t="str">
            <v>Port.R/SRH/522/2005</v>
          </cell>
        </row>
        <row r="21">
          <cell r="A21" t="str">
            <v>Doutorado em Matemática</v>
          </cell>
          <cell r="L21">
            <v>1040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1040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1040</v>
          </cell>
        </row>
      </sheetData>
      <sheetData sheetId="20">
        <row r="5">
          <cell r="L5">
            <v>1040</v>
          </cell>
        </row>
        <row r="6">
          <cell r="L6">
            <v>760</v>
          </cell>
        </row>
        <row r="8">
          <cell r="L8">
            <v>806</v>
          </cell>
        </row>
        <row r="13">
          <cell r="C13" t="str">
            <v>José Lindomberg Possiano Barreiro</v>
          </cell>
          <cell r="J13" t="str">
            <v>2318350-9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II</v>
          </cell>
          <cell r="D15">
            <v>38201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>
            <v>39048</v>
          </cell>
          <cell r="L36">
            <v>39202</v>
          </cell>
        </row>
        <row r="38">
          <cell r="A38" t="str">
            <v>Análise Funcional</v>
          </cell>
        </row>
        <row r="40">
          <cell r="A40" t="str">
            <v>UFCG</v>
          </cell>
          <cell r="F40" t="str">
            <v>Seminário Interno</v>
          </cell>
          <cell r="K40">
            <v>39144</v>
          </cell>
          <cell r="L40">
            <v>39431</v>
          </cell>
        </row>
        <row r="42">
          <cell r="A42" t="str">
            <v>Seminário de Álgebra Comutativa</v>
          </cell>
        </row>
        <row r="44">
          <cell r="A44" t="str">
            <v>UFCG</v>
          </cell>
          <cell r="F44" t="str">
            <v>Estudo Individual</v>
          </cell>
        </row>
        <row r="46">
          <cell r="A46" t="str">
            <v>Estudo do Software MuPAD</v>
          </cell>
        </row>
        <row r="51">
          <cell r="L51">
            <v>292</v>
          </cell>
        </row>
        <row r="57">
          <cell r="A57" t="str">
            <v>Análise I - T 02</v>
          </cell>
          <cell r="E57">
            <v>4</v>
          </cell>
          <cell r="F57">
            <v>60</v>
          </cell>
          <cell r="I57">
            <v>12</v>
          </cell>
          <cell r="J57">
            <v>7</v>
          </cell>
          <cell r="K57">
            <v>5</v>
          </cell>
          <cell r="L57">
            <v>0</v>
          </cell>
        </row>
        <row r="58">
          <cell r="A58" t="str">
            <v>Cálculo Dif. e Integral III (Comp.+Elét.) - T 01</v>
          </cell>
          <cell r="E58">
            <v>5</v>
          </cell>
          <cell r="F58">
            <v>75</v>
          </cell>
          <cell r="I58">
            <v>59</v>
          </cell>
          <cell r="J58">
            <v>34</v>
          </cell>
          <cell r="K58">
            <v>11</v>
          </cell>
          <cell r="L58">
            <v>14</v>
          </cell>
        </row>
        <row r="62">
          <cell r="E62">
            <v>9</v>
          </cell>
          <cell r="F62">
            <v>135</v>
          </cell>
          <cell r="G62">
            <v>270</v>
          </cell>
          <cell r="I62">
            <v>71</v>
          </cell>
          <cell r="J62">
            <v>41</v>
          </cell>
          <cell r="K62">
            <v>16</v>
          </cell>
          <cell r="L62">
            <v>14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Curso de Aperfeiçoamento para professores de matemática do ensino médio</v>
          </cell>
          <cell r="I171" t="str">
            <v>Eventual</v>
          </cell>
          <cell r="K171" t="str">
            <v>Concluído</v>
          </cell>
        </row>
        <row r="173">
          <cell r="H173" t="str">
            <v>Professor</v>
          </cell>
        </row>
        <row r="196">
          <cell r="L196">
            <v>60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Desenho Industrial</v>
          </cell>
          <cell r="H324" t="str">
            <v>Port./012/2007/UAME/CCT/UFCG</v>
          </cell>
          <cell r="J324">
            <v>39191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20</v>
          </cell>
        </row>
        <row r="346">
          <cell r="A346" t="str">
            <v>Participação em conferencias na UAME</v>
          </cell>
        </row>
        <row r="347">
          <cell r="A347" t="str">
            <v>Processo: 23096.004994/07-98 (Dispensa de disciplina)</v>
          </cell>
          <cell r="J347">
            <v>39169</v>
          </cell>
          <cell r="K347">
            <v>39169</v>
          </cell>
        </row>
        <row r="348">
          <cell r="A348" t="str">
            <v>Processo: 23096.004422/07-21 (Dispensa de disciplina)</v>
          </cell>
          <cell r="J348">
            <v>39169</v>
          </cell>
          <cell r="K348">
            <v>39169</v>
          </cell>
        </row>
        <row r="349">
          <cell r="A349" t="str">
            <v>Processo: 23096.000607/07-98 (Revisão de prova)</v>
          </cell>
          <cell r="J349">
            <v>39119</v>
          </cell>
          <cell r="K349">
            <v>39119</v>
          </cell>
        </row>
        <row r="350">
          <cell r="A350" t="str">
            <v>Processo: 23096.019844/06-87 (TccDesign)</v>
          </cell>
          <cell r="K350">
            <v>39197</v>
          </cell>
        </row>
        <row r="353">
          <cell r="L353">
            <v>29</v>
          </cell>
        </row>
        <row r="406">
          <cell r="A406">
            <v>0</v>
          </cell>
          <cell r="B406">
            <v>0</v>
          </cell>
          <cell r="C406">
            <v>292</v>
          </cell>
          <cell r="D406">
            <v>135</v>
          </cell>
          <cell r="E406">
            <v>0</v>
          </cell>
          <cell r="F406">
            <v>270</v>
          </cell>
          <cell r="G406">
            <v>0</v>
          </cell>
          <cell r="H406">
            <v>0</v>
          </cell>
          <cell r="I406">
            <v>0</v>
          </cell>
          <cell r="J406">
            <v>60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20</v>
          </cell>
          <cell r="D409">
            <v>29</v>
          </cell>
          <cell r="E409">
            <v>806</v>
          </cell>
        </row>
      </sheetData>
      <sheetData sheetId="21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22">
        <row r="5">
          <cell r="L5">
            <v>1040</v>
          </cell>
        </row>
        <row r="6">
          <cell r="L6">
            <v>760</v>
          </cell>
        </row>
        <row r="8">
          <cell r="L8">
            <v>916</v>
          </cell>
        </row>
        <row r="13">
          <cell r="C13" t="str">
            <v>José Luiz Neto</v>
          </cell>
          <cell r="J13" t="str">
            <v>0332568-5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28858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Intgral III - T 04</v>
          </cell>
          <cell r="E57">
            <v>6</v>
          </cell>
          <cell r="F57">
            <v>90</v>
          </cell>
          <cell r="I57">
            <v>19</v>
          </cell>
          <cell r="J57">
            <v>12</v>
          </cell>
          <cell r="K57">
            <v>4</v>
          </cell>
          <cell r="L57">
            <v>3</v>
          </cell>
        </row>
        <row r="58">
          <cell r="A58" t="str">
            <v>TEM (Tópicos Especiais de Matemática) - T 01</v>
          </cell>
          <cell r="E58">
            <v>4</v>
          </cell>
          <cell r="F58">
            <v>60</v>
          </cell>
          <cell r="I58">
            <v>11</v>
          </cell>
          <cell r="J58">
            <v>10</v>
          </cell>
          <cell r="K58">
            <v>1</v>
          </cell>
          <cell r="L58">
            <v>0</v>
          </cell>
        </row>
        <row r="59">
          <cell r="A59" t="str">
            <v>Matemática Aplicada a Administração II - T 01</v>
          </cell>
          <cell r="E59">
            <v>4</v>
          </cell>
          <cell r="F59">
            <v>60</v>
          </cell>
          <cell r="I59">
            <v>30</v>
          </cell>
          <cell r="J59">
            <v>23</v>
          </cell>
          <cell r="K59">
            <v>6</v>
          </cell>
          <cell r="L59">
            <v>1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60</v>
          </cell>
          <cell r="J62">
            <v>45</v>
          </cell>
          <cell r="K62">
            <v>11</v>
          </cell>
          <cell r="L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Marília Lidiane Chaves da Costa</v>
          </cell>
        </row>
        <row r="80">
          <cell r="A80" t="str">
            <v>Contextualizando a Matemática</v>
          </cell>
          <cell r="J80" t="str">
            <v>UFCG</v>
          </cell>
          <cell r="L80" t="str">
            <v>Concluído</v>
          </cell>
        </row>
        <row r="82">
          <cell r="A82" t="str">
            <v>PROLICEN</v>
          </cell>
          <cell r="G82">
            <v>38930</v>
          </cell>
          <cell r="H82">
            <v>39210</v>
          </cell>
        </row>
        <row r="104">
          <cell r="L104">
            <v>76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Assessor de Graduação/CCT - PROGRAMAS: MONITORIA e PROLICEN</v>
          </cell>
          <cell r="H302" t="str">
            <v>Port./DCCT/003/2006</v>
          </cell>
          <cell r="J302">
            <v>38751</v>
          </cell>
        </row>
        <row r="306">
          <cell r="A306" t="str">
            <v>Membro de comissão de Avaliação de Docentes (CAD)</v>
          </cell>
          <cell r="H306" t="str">
            <v>Port./DME/02/2004</v>
          </cell>
          <cell r="J306">
            <v>38260</v>
          </cell>
          <cell r="K306">
            <v>39354</v>
          </cell>
        </row>
        <row r="310">
          <cell r="A310" t="str">
            <v>Membro de comissão de Avaliação de Docentes (CAD)</v>
          </cell>
          <cell r="H310" t="str">
            <v>Port./UAME/02/2006</v>
          </cell>
          <cell r="J310">
            <v>38814</v>
          </cell>
          <cell r="K310">
            <v>39909</v>
          </cell>
        </row>
        <row r="314">
          <cell r="A314" t="str">
            <v>Coordenador do Projeto Contextualizando a Matemática</v>
          </cell>
          <cell r="J314">
            <v>38930</v>
          </cell>
          <cell r="K314">
            <v>39210</v>
          </cell>
        </row>
        <row r="320">
          <cell r="L320">
            <v>180</v>
          </cell>
        </row>
        <row r="324">
          <cell r="A324" t="str">
            <v>Graduação em Meteorologia</v>
          </cell>
          <cell r="H324" t="str">
            <v>Port./DCCT/020/2006</v>
          </cell>
          <cell r="J324">
            <v>38803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Bacharelado em Física</v>
          </cell>
          <cell r="H328" t="str">
            <v>Port./DCCT/020/2006</v>
          </cell>
          <cell r="J328">
            <v>38803</v>
          </cell>
        </row>
        <row r="329">
          <cell r="B329" t="str">
            <v>Participação em Colegiado de Curso como membro suplente</v>
          </cell>
        </row>
        <row r="342">
          <cell r="L342">
            <v>6</v>
          </cell>
        </row>
        <row r="346">
          <cell r="A346" t="str">
            <v>PROMOVE - Praça das Engenharia</v>
          </cell>
          <cell r="J346">
            <v>39413</v>
          </cell>
        </row>
        <row r="348">
          <cell r="A348" t="str">
            <v>Verão 2007 - PROLICEN 2006 - Mini-Curso: Contextualizando a Matemática</v>
          </cell>
          <cell r="J348">
            <v>39123</v>
          </cell>
          <cell r="K348">
            <v>39123</v>
          </cell>
        </row>
        <row r="349">
          <cell r="A349" t="str">
            <v>III Semana de Engenharia de Materiais da CCT/UFCG</v>
          </cell>
          <cell r="J349">
            <v>39428</v>
          </cell>
          <cell r="K349">
            <v>39431</v>
          </cell>
        </row>
        <row r="353">
          <cell r="L353">
            <v>24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420</v>
          </cell>
          <cell r="G406">
            <v>76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180</v>
          </cell>
          <cell r="C409">
            <v>6</v>
          </cell>
          <cell r="D409">
            <v>24</v>
          </cell>
          <cell r="E409">
            <v>916</v>
          </cell>
        </row>
      </sheetData>
      <sheetData sheetId="23">
        <row r="5">
          <cell r="L5">
            <v>1040</v>
          </cell>
        </row>
        <row r="6">
          <cell r="L6">
            <v>760</v>
          </cell>
        </row>
        <row r="8">
          <cell r="L8">
            <v>767</v>
          </cell>
        </row>
        <row r="13">
          <cell r="C13" t="str">
            <v>Luiz Mendes Albuquerque Neto</v>
          </cell>
          <cell r="J13" t="str">
            <v>0332695-9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04</v>
          </cell>
          <cell r="E57">
            <v>4</v>
          </cell>
          <cell r="F57">
            <v>60</v>
          </cell>
          <cell r="I57">
            <v>60</v>
          </cell>
          <cell r="J57">
            <v>25</v>
          </cell>
          <cell r="K57">
            <v>10</v>
          </cell>
          <cell r="L57">
            <v>25</v>
          </cell>
        </row>
        <row r="58">
          <cell r="A58" t="str">
            <v>Álgebra Linear I - T01</v>
          </cell>
          <cell r="E58">
            <v>4</v>
          </cell>
          <cell r="F58">
            <v>60</v>
          </cell>
          <cell r="I58">
            <v>8</v>
          </cell>
          <cell r="J58">
            <v>6</v>
          </cell>
          <cell r="K58">
            <v>1</v>
          </cell>
          <cell r="L58">
            <v>1</v>
          </cell>
        </row>
        <row r="59">
          <cell r="A59" t="str">
            <v>Introdução à Geometria Diferencial</v>
          </cell>
          <cell r="E59">
            <v>4</v>
          </cell>
          <cell r="F59">
            <v>60</v>
          </cell>
          <cell r="I59">
            <v>9</v>
          </cell>
          <cell r="J59">
            <v>7</v>
          </cell>
          <cell r="K59">
            <v>2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450</v>
          </cell>
          <cell r="I62">
            <v>77</v>
          </cell>
          <cell r="J62">
            <v>38</v>
          </cell>
          <cell r="K62">
            <v>13</v>
          </cell>
          <cell r="L62">
            <v>26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Thiago de Freitas Oliveira Araújo</v>
          </cell>
        </row>
        <row r="80">
          <cell r="A80" t="str">
            <v>Monitoria da disciplina Álgebra Vetorial e Geometria Analítica</v>
          </cell>
          <cell r="J80" t="str">
            <v>UFCG</v>
          </cell>
          <cell r="L80" t="str">
            <v>Em andamento</v>
          </cell>
        </row>
        <row r="82">
          <cell r="A82" t="str">
            <v>Monitoria</v>
          </cell>
          <cell r="G82">
            <v>38909</v>
          </cell>
          <cell r="H82">
            <v>39274</v>
          </cell>
        </row>
        <row r="104">
          <cell r="L104">
            <v>32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Ativ.Ext. 0040001</v>
          </cell>
          <cell r="H173" t="str">
            <v>Colaborador </v>
          </cell>
        </row>
        <row r="175">
          <cell r="E175" t="str">
            <v>Alunos e Professores das redes pública e privada de ensino fundamental e m´dio de CG e região</v>
          </cell>
          <cell r="I175" t="str">
            <v>UFCG</v>
          </cell>
          <cell r="K175">
            <v>2500</v>
          </cell>
        </row>
        <row r="196">
          <cell r="L196">
            <v>30</v>
          </cell>
        </row>
        <row r="247">
          <cell r="A247" t="str">
            <v>Coordenador da disciplina Álgebra Vetorial e Geometria Analítica ( 10 turmas )</v>
          </cell>
          <cell r="J247">
            <v>39048</v>
          </cell>
          <cell r="K247">
            <v>39216</v>
          </cell>
        </row>
        <row r="248">
          <cell r="B248" t="str">
            <v>Coordenação de disciplina</v>
          </cell>
        </row>
        <row r="267">
          <cell r="L267">
            <v>40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Comissao de Avaliacao de Docentes</v>
          </cell>
          <cell r="H302" t="str">
            <v>Port./DME/02/2004</v>
          </cell>
          <cell r="J302">
            <v>38260</v>
          </cell>
          <cell r="K302">
            <v>39355</v>
          </cell>
        </row>
        <row r="306">
          <cell r="A306" t="str">
            <v>Comissão de Processo Administrativo</v>
          </cell>
          <cell r="H306" t="str">
            <v>Port.CCM/G/001/07</v>
          </cell>
          <cell r="J306">
            <v>39174</v>
          </cell>
          <cell r="K306">
            <v>39188</v>
          </cell>
        </row>
        <row r="320">
          <cell r="L320">
            <v>15</v>
          </cell>
        </row>
        <row r="324">
          <cell r="A324" t="str">
            <v>Bacharelado em Física</v>
          </cell>
          <cell r="H324" t="str">
            <v>Port./DCCT/020/06</v>
          </cell>
          <cell r="J324">
            <v>38803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Elétrica</v>
          </cell>
          <cell r="H328" t="str">
            <v>Port./DCCT/012/06</v>
          </cell>
          <cell r="J328">
            <v>38803</v>
          </cell>
        </row>
        <row r="329">
          <cell r="B329" t="str">
            <v>Participação em Colegiado de Curso como membro suplente</v>
          </cell>
        </row>
        <row r="342">
          <cell r="L342">
            <v>2</v>
          </cell>
        </row>
        <row r="348">
          <cell r="A348" t="str">
            <v>Supervisor do Vestibular da UFCG na cidade de Cajazeiras</v>
          </cell>
          <cell r="J348">
            <v>39030</v>
          </cell>
          <cell r="K348">
            <v>39069</v>
          </cell>
        </row>
        <row r="349">
          <cell r="A349" t="str">
            <v>Coordenador Local da Olimpíada Brasileira de Matemática Universitária</v>
          </cell>
          <cell r="J349">
            <v>38777</v>
          </cell>
        </row>
        <row r="353">
          <cell r="L353">
            <v>18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450</v>
          </cell>
          <cell r="G406">
            <v>32</v>
          </cell>
          <cell r="H406">
            <v>0</v>
          </cell>
          <cell r="I406">
            <v>0</v>
          </cell>
          <cell r="J406">
            <v>30</v>
          </cell>
          <cell r="K406">
            <v>40</v>
          </cell>
          <cell r="L406">
            <v>0</v>
          </cell>
        </row>
        <row r="409">
          <cell r="A409">
            <v>0</v>
          </cell>
          <cell r="B409">
            <v>15</v>
          </cell>
          <cell r="C409">
            <v>2</v>
          </cell>
          <cell r="D409">
            <v>18</v>
          </cell>
          <cell r="E409">
            <v>767</v>
          </cell>
        </row>
      </sheetData>
      <sheetData sheetId="24">
        <row r="5">
          <cell r="L5">
            <v>640</v>
          </cell>
        </row>
        <row r="6">
          <cell r="L6">
            <v>560</v>
          </cell>
        </row>
        <row r="8">
          <cell r="L8">
            <v>438</v>
          </cell>
        </row>
        <row r="13">
          <cell r="C13" t="str">
            <v> Marcelo Carvalho Ferreira</v>
          </cell>
          <cell r="J13" t="str">
            <v>2544479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39114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Seminário Interno</v>
          </cell>
          <cell r="K36">
            <v>39142</v>
          </cell>
          <cell r="L36">
            <v>39210</v>
          </cell>
        </row>
        <row r="38">
          <cell r="A38" t="str">
            <v>Seminário de Análise Funcional</v>
          </cell>
        </row>
        <row r="51">
          <cell r="L51">
            <v>30</v>
          </cell>
        </row>
        <row r="57">
          <cell r="A57" t="str">
            <v>Álgebra Linear I - T 01.</v>
          </cell>
          <cell r="E57">
            <v>3.5</v>
          </cell>
          <cell r="F57">
            <v>52</v>
          </cell>
          <cell r="I57">
            <v>60</v>
          </cell>
          <cell r="J57">
            <v>14</v>
          </cell>
          <cell r="K57">
            <v>32</v>
          </cell>
          <cell r="L57">
            <v>14</v>
          </cell>
        </row>
        <row r="58">
          <cell r="A58" t="str">
            <v>Cálculo Diferencial e Integral I (noite) - T 06</v>
          </cell>
          <cell r="E58">
            <v>4</v>
          </cell>
          <cell r="F58">
            <v>60</v>
          </cell>
          <cell r="I58">
            <v>18</v>
          </cell>
          <cell r="J58">
            <v>6</v>
          </cell>
          <cell r="K58">
            <v>8</v>
          </cell>
          <cell r="L58">
            <v>4</v>
          </cell>
        </row>
        <row r="59">
          <cell r="A59" t="str">
            <v>Cálculo Diferencial e Integral I (Novo) T 01.</v>
          </cell>
          <cell r="E59">
            <v>1.5</v>
          </cell>
          <cell r="F59">
            <v>22</v>
          </cell>
          <cell r="I59">
            <v>50</v>
          </cell>
          <cell r="J59">
            <v>28</v>
          </cell>
          <cell r="K59">
            <v>17</v>
          </cell>
          <cell r="L59">
            <v>5</v>
          </cell>
        </row>
        <row r="62">
          <cell r="E62">
            <v>9</v>
          </cell>
          <cell r="F62">
            <v>134</v>
          </cell>
          <cell r="G62">
            <v>272</v>
          </cell>
          <cell r="I62">
            <v>128</v>
          </cell>
          <cell r="J62">
            <v>48</v>
          </cell>
          <cell r="K62">
            <v>57</v>
          </cell>
          <cell r="L62">
            <v>23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Elétrica</v>
          </cell>
          <cell r="H324" t="str">
            <v>Port./016/2007/UAME</v>
          </cell>
          <cell r="J324">
            <v>39191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Civil</v>
          </cell>
          <cell r="H328" t="str">
            <v>Port./009/2007/UAME</v>
          </cell>
          <cell r="J328">
            <v>39191</v>
          </cell>
        </row>
        <row r="329">
          <cell r="B329" t="str">
            <v>Participação em Colegiado de Curso como membro suplente</v>
          </cell>
        </row>
        <row r="342">
          <cell r="L342">
            <v>2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30</v>
          </cell>
          <cell r="D406">
            <v>134</v>
          </cell>
          <cell r="E406">
            <v>0</v>
          </cell>
          <cell r="F406">
            <v>272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2</v>
          </cell>
          <cell r="D409">
            <v>0</v>
          </cell>
          <cell r="E409">
            <v>438</v>
          </cell>
        </row>
      </sheetData>
      <sheetData sheetId="25">
        <row r="5">
          <cell r="L5">
            <v>1040</v>
          </cell>
        </row>
        <row r="6">
          <cell r="L6">
            <v>760</v>
          </cell>
        </row>
        <row r="8">
          <cell r="L8">
            <v>1031</v>
          </cell>
        </row>
        <row r="13">
          <cell r="C13" t="str">
            <v>Marco Aurélio Soares Souto</v>
          </cell>
          <cell r="J13" t="str">
            <v>0337123-7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Transf.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UAME - UFCG</v>
          </cell>
          <cell r="F36" t="str">
            <v>Seminário Interno</v>
          </cell>
        </row>
        <row r="38">
          <cell r="A38" t="str">
            <v>Pesquisa em Equações Diferenciais Parciais Elípticas: Soluções Multibumps</v>
          </cell>
        </row>
        <row r="51">
          <cell r="L51">
            <v>120</v>
          </cell>
        </row>
        <row r="57">
          <cell r="A57" t="str">
            <v>Fundamentos de Matemática Elementar II</v>
          </cell>
          <cell r="E57">
            <v>4</v>
          </cell>
          <cell r="F57">
            <v>60</v>
          </cell>
          <cell r="I57">
            <v>11</v>
          </cell>
          <cell r="J57">
            <v>6</v>
          </cell>
          <cell r="K57">
            <v>2</v>
          </cell>
          <cell r="L57">
            <v>3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11</v>
          </cell>
          <cell r="J62">
            <v>6</v>
          </cell>
          <cell r="K62">
            <v>2</v>
          </cell>
          <cell r="L62">
            <v>3</v>
          </cell>
        </row>
        <row r="69">
          <cell r="A69" t="str">
            <v>T.E./Teoria de Pontos Críticos (2007.1)</v>
          </cell>
          <cell r="E69">
            <v>3</v>
          </cell>
          <cell r="F69">
            <v>45</v>
          </cell>
          <cell r="I69">
            <v>2</v>
          </cell>
        </row>
        <row r="74">
          <cell r="E74">
            <v>3</v>
          </cell>
          <cell r="F74">
            <v>45</v>
          </cell>
          <cell r="G74">
            <v>60</v>
          </cell>
          <cell r="I74">
            <v>2</v>
          </cell>
          <cell r="J74">
            <v>0</v>
          </cell>
          <cell r="K74">
            <v>0</v>
          </cell>
          <cell r="L74">
            <v>0</v>
          </cell>
          <cell r="O74">
            <v>1</v>
          </cell>
        </row>
        <row r="78">
          <cell r="A78" t="str">
            <v>Bruno Formiga  Guimarães (Co-orientação do Prof. Jesualdo)</v>
          </cell>
        </row>
        <row r="80">
          <cell r="A80" t="str">
            <v>Geometria diferencial de curvas e superfícies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39114</v>
          </cell>
          <cell r="H82">
            <v>39294</v>
          </cell>
        </row>
        <row r="104">
          <cell r="L104">
            <v>2</v>
          </cell>
        </row>
        <row r="110">
          <cell r="A110" t="str">
            <v>Joselma Soares dos Santos</v>
          </cell>
        </row>
        <row r="112">
          <cell r="A112" t="str">
            <v>Soluções de equações diferenciais utilizando teoria de pontos fixos em cones</v>
          </cell>
          <cell r="J112" t="str">
            <v>CNPq</v>
          </cell>
        </row>
        <row r="114">
          <cell r="G114">
            <v>38412</v>
          </cell>
          <cell r="H114">
            <v>39190</v>
          </cell>
        </row>
        <row r="117">
          <cell r="A117" t="str">
            <v>Flank David Morais Bezerra</v>
          </cell>
        </row>
        <row r="119">
          <cell r="A119" t="str">
            <v> Desigualdade do Tipo Trudinger-Moser e Aplicações</v>
          </cell>
          <cell r="J119" t="str">
            <v>CAPES</v>
          </cell>
        </row>
        <row r="121">
          <cell r="G121">
            <v>38565</v>
          </cell>
          <cell r="H121">
            <v>39073</v>
          </cell>
        </row>
        <row r="124">
          <cell r="A124" t="str">
            <v>Rawlilson de Oliveira Araújo</v>
          </cell>
        </row>
        <row r="126">
          <cell r="A126" t="str">
            <v>Equações Diferenciais Parciais Elípticas (Port. 013/PPGMat)</v>
          </cell>
          <cell r="J126" t="str">
            <v>CAPES</v>
          </cell>
        </row>
        <row r="128">
          <cell r="G128">
            <v>39164</v>
          </cell>
          <cell r="H128">
            <v>39872</v>
          </cell>
        </row>
        <row r="136">
          <cell r="L136">
            <v>126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Participante</v>
          </cell>
          <cell r="J142">
            <v>39116</v>
          </cell>
          <cell r="K142">
            <v>39874</v>
          </cell>
        </row>
        <row r="147">
          <cell r="A147" t="str">
            <v>Soluções Positivas para Problemas de Dirichlet em Domínios não Limitados do  Rn (Bolsa Pesquisa 2B CNPq).</v>
          </cell>
          <cell r="I147" t="str">
            <v>CNPq</v>
          </cell>
          <cell r="K147" t="str">
            <v>Concluído</v>
          </cell>
        </row>
        <row r="149">
          <cell r="A149" t="str">
            <v>Equações Dif. Parciais Elípticas e Análise Funcional não-Linear</v>
          </cell>
          <cell r="H149" t="str">
            <v>Coordenador</v>
          </cell>
          <cell r="J149">
            <v>37834</v>
          </cell>
          <cell r="K149">
            <v>39141</v>
          </cell>
        </row>
        <row r="154">
          <cell r="A154" t="str">
            <v>Equacoes Diferenciais Parciais e Aplicacoes - Projeto Casadinho PADCT/CNPq, Proc. 620017/2004-0</v>
          </cell>
          <cell r="I154" t="str">
            <v>CNPq</v>
          </cell>
          <cell r="K154" t="str">
            <v>Concluído</v>
          </cell>
        </row>
        <row r="156">
          <cell r="A156" t="str">
            <v>Analise/EDP</v>
          </cell>
          <cell r="H156" t="str">
            <v>Participante</v>
          </cell>
          <cell r="J156">
            <v>38139</v>
          </cell>
          <cell r="K156">
            <v>39081</v>
          </cell>
        </row>
        <row r="161">
          <cell r="A161" t="str">
            <v>V Ciclo de Conferências do DME</v>
          </cell>
          <cell r="I161" t="str">
            <v>CNPq</v>
          </cell>
          <cell r="K161" t="str">
            <v>Concluído</v>
          </cell>
        </row>
        <row r="163">
          <cell r="A163" t="str">
            <v>Matemática e Estatística</v>
          </cell>
          <cell r="H163" t="str">
            <v>Coordenador</v>
          </cell>
          <cell r="J163">
            <v>38718</v>
          </cell>
          <cell r="K163">
            <v>39082</v>
          </cell>
        </row>
        <row r="165">
          <cell r="A165">
            <v>10000</v>
          </cell>
          <cell r="D165">
            <v>10000</v>
          </cell>
          <cell r="G165">
            <v>10000</v>
          </cell>
          <cell r="J165">
            <v>0</v>
          </cell>
        </row>
        <row r="166">
          <cell r="L166">
            <v>370</v>
          </cell>
        </row>
        <row r="196">
          <cell r="L196">
            <v>0</v>
          </cell>
        </row>
        <row r="247">
          <cell r="A247" t="str">
            <v>Soluções de equações diferenciais utilizando teoria de pontos fixos em cones (Joselma)</v>
          </cell>
          <cell r="J247">
            <v>38412</v>
          </cell>
          <cell r="K247">
            <v>39190</v>
          </cell>
        </row>
        <row r="248">
          <cell r="B248" t="str">
            <v>Dissertação defendida e aprovada sob a orientação de docente</v>
          </cell>
        </row>
        <row r="250">
          <cell r="A250" t="str">
            <v> Desigualdade do Tipo Trudinger-Moser e Aplicações (Flank)</v>
          </cell>
          <cell r="J250">
            <v>38565</v>
          </cell>
          <cell r="K250">
            <v>39073</v>
          </cell>
        </row>
        <row r="251">
          <cell r="B251" t="str">
            <v>Dissertação defendida e aprovada sob a orientação de docente</v>
          </cell>
        </row>
        <row r="267">
          <cell r="L267">
            <v>0</v>
          </cell>
        </row>
        <row r="271">
          <cell r="A271" t="str">
            <v>Concurso para Professor Assistente - Univ. Estadual de Santa Cruz - BA</v>
          </cell>
          <cell r="H271" t="str">
            <v>Ilhéus</v>
          </cell>
          <cell r="K271">
            <v>39149</v>
          </cell>
        </row>
        <row r="272">
          <cell r="B272" t="str">
            <v>Banca examinadora de concurso público para professor do ensino superior</v>
          </cell>
        </row>
        <row r="291">
          <cell r="L291">
            <v>32</v>
          </cell>
        </row>
        <row r="298">
          <cell r="L298">
            <v>0</v>
          </cell>
        </row>
        <row r="302">
          <cell r="A302" t="str">
            <v>Avaliação p/ Progressão Funcional para a Classe de Professor Associado</v>
          </cell>
          <cell r="H302" t="str">
            <v>Port. GR/057/2006</v>
          </cell>
          <cell r="J302">
            <v>38959</v>
          </cell>
        </row>
        <row r="306">
          <cell r="A306" t="str">
            <v>Comissão de Avaliação de Estágio Probatório da Prof. (Claudianor)</v>
          </cell>
          <cell r="H306" t="str">
            <v>Port./UAME/004/06</v>
          </cell>
          <cell r="J306">
            <v>38947</v>
          </cell>
          <cell r="K306">
            <v>40042</v>
          </cell>
        </row>
        <row r="310">
          <cell r="A310" t="str">
            <v>Comissão de Avaliação de Progressão Funcional do Prof. Vanio</v>
          </cell>
          <cell r="H310" t="str">
            <v>Port./UAME/024/07</v>
          </cell>
          <cell r="J310">
            <v>39205</v>
          </cell>
          <cell r="K310">
            <v>39220</v>
          </cell>
        </row>
        <row r="314">
          <cell r="A314" t="str">
            <v>Comissão de Avaliação de Progressão Funcional do Prof. Daniel Pellegrino</v>
          </cell>
          <cell r="H314" t="str">
            <v>Port./UAME/016/06</v>
          </cell>
          <cell r="J314">
            <v>39056</v>
          </cell>
          <cell r="K314">
            <v>39071</v>
          </cell>
        </row>
        <row r="318">
          <cell r="A318" t="str">
            <v>Comissão de Avaliação de Progressão Funcional do Prof. Arimatéia</v>
          </cell>
          <cell r="H318" t="str">
            <v>Port./UAME/003/07</v>
          </cell>
          <cell r="J318">
            <v>39149</v>
          </cell>
          <cell r="K318">
            <v>39164</v>
          </cell>
        </row>
        <row r="320">
          <cell r="L320">
            <v>136</v>
          </cell>
        </row>
        <row r="324">
          <cell r="A324" t="str">
            <v>Colegiado da Pós-Graduação em Matemática</v>
          </cell>
          <cell r="H324" t="str">
            <v>Port./UAME/026/07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10</v>
          </cell>
        </row>
        <row r="346">
          <cell r="A346" t="str">
            <v>Part. no Progr. Interdepartamental de Tec. em Petr. e Gás  ANP/PRH-25</v>
          </cell>
          <cell r="J346">
            <v>37288</v>
          </cell>
        </row>
        <row r="347">
          <cell r="A347" t="str">
            <v>Líder do Grupo de Pesquisa Equações Diferenciais Parciais do CNPq</v>
          </cell>
          <cell r="J347">
            <v>36526</v>
          </cell>
        </row>
        <row r="348">
          <cell r="A348" t="str">
            <v>Part. do Projeto Universal CNPq (Coord. Prof. Daniel)</v>
          </cell>
        </row>
        <row r="353">
          <cell r="L353">
            <v>10</v>
          </cell>
        </row>
        <row r="372">
          <cell r="A372" t="str">
            <v>Olimpio Hiroshi Miyagaki</v>
          </cell>
          <cell r="F372" t="str">
            <v>UFV (Viçosa)</v>
          </cell>
          <cell r="H372" t="str">
            <v>UFCG</v>
          </cell>
          <cell r="K372">
            <v>39073</v>
          </cell>
          <cell r="L372">
            <v>39073</v>
          </cell>
        </row>
        <row r="373">
          <cell r="C373" t="str">
            <v>Banca Examinadora  da dissertação do aluno Flank David Morais Bezerra</v>
          </cell>
        </row>
        <row r="376">
          <cell r="A376" t="str">
            <v>Osmundo Alves de Lima</v>
          </cell>
          <cell r="F376" t="str">
            <v>UEPB</v>
          </cell>
          <cell r="H376" t="str">
            <v>UFCG</v>
          </cell>
          <cell r="K376">
            <v>39190</v>
          </cell>
          <cell r="L376">
            <v>39190</v>
          </cell>
        </row>
        <row r="377">
          <cell r="C377" t="str">
            <v>Banca Examinadora  da dissertação da aluna Joselma Soares dos Santos</v>
          </cell>
        </row>
        <row r="406">
          <cell r="A406">
            <v>0</v>
          </cell>
          <cell r="B406">
            <v>0</v>
          </cell>
          <cell r="C406">
            <v>120</v>
          </cell>
          <cell r="D406">
            <v>60</v>
          </cell>
          <cell r="E406">
            <v>45</v>
          </cell>
          <cell r="F406">
            <v>120</v>
          </cell>
          <cell r="G406">
            <v>2</v>
          </cell>
          <cell r="H406">
            <v>126</v>
          </cell>
          <cell r="I406">
            <v>370</v>
          </cell>
          <cell r="J406">
            <v>0</v>
          </cell>
          <cell r="K406">
            <v>0</v>
          </cell>
          <cell r="L406">
            <v>32</v>
          </cell>
        </row>
        <row r="409">
          <cell r="A409">
            <v>0</v>
          </cell>
          <cell r="B409">
            <v>136</v>
          </cell>
          <cell r="C409">
            <v>10</v>
          </cell>
          <cell r="D409">
            <v>10</v>
          </cell>
          <cell r="E409">
            <v>1031</v>
          </cell>
        </row>
      </sheetData>
      <sheetData sheetId="26">
        <row r="5">
          <cell r="L5">
            <v>1040</v>
          </cell>
        </row>
        <row r="6">
          <cell r="L6">
            <v>760</v>
          </cell>
        </row>
        <row r="8">
          <cell r="L8">
            <v>760</v>
          </cell>
        </row>
        <row r="13">
          <cell r="C13" t="str">
            <v>Marisa de Sales Monteiro</v>
          </cell>
          <cell r="J13" t="str">
            <v>0329262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25206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>
            <v>39048</v>
          </cell>
        </row>
        <row r="38">
          <cell r="A38" t="str">
            <v>Estudo sobre Álgebra</v>
          </cell>
        </row>
        <row r="51">
          <cell r="L51">
            <v>220</v>
          </cell>
        </row>
        <row r="57">
          <cell r="A57" t="str">
            <v>Álgebra Linear I - T 04</v>
          </cell>
          <cell r="E57">
            <v>4</v>
          </cell>
          <cell r="F57">
            <v>60</v>
          </cell>
          <cell r="I57">
            <v>59</v>
          </cell>
          <cell r="J57">
            <v>35</v>
          </cell>
          <cell r="K57">
            <v>8</v>
          </cell>
          <cell r="L57">
            <v>16</v>
          </cell>
        </row>
        <row r="58">
          <cell r="A58" t="str">
            <v>Álgebra Linear (Elétrica+Computação) - T 02</v>
          </cell>
          <cell r="E58">
            <v>4</v>
          </cell>
          <cell r="F58">
            <v>60</v>
          </cell>
          <cell r="I58">
            <v>59</v>
          </cell>
          <cell r="J58">
            <v>37</v>
          </cell>
          <cell r="K58">
            <v>3</v>
          </cell>
          <cell r="L58">
            <v>19</v>
          </cell>
        </row>
        <row r="59">
          <cell r="A59" t="str">
            <v>Cálculo Dif. e Integral I (Elét.+Computação) - T 02</v>
          </cell>
          <cell r="E59">
            <v>4</v>
          </cell>
          <cell r="F59">
            <v>60</v>
          </cell>
          <cell r="I59">
            <v>59</v>
          </cell>
          <cell r="J59">
            <v>38</v>
          </cell>
          <cell r="K59">
            <v>7</v>
          </cell>
          <cell r="L59">
            <v>14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177</v>
          </cell>
          <cell r="J62">
            <v>110</v>
          </cell>
          <cell r="K62">
            <v>18</v>
          </cell>
          <cell r="L62">
            <v>49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220</v>
          </cell>
          <cell r="D406">
            <v>180</v>
          </cell>
          <cell r="E406">
            <v>0</v>
          </cell>
          <cell r="F406">
            <v>360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760</v>
          </cell>
        </row>
      </sheetData>
      <sheetData sheetId="27">
        <row r="5">
          <cell r="L5">
            <v>1040</v>
          </cell>
        </row>
        <row r="6">
          <cell r="L6">
            <v>760</v>
          </cell>
        </row>
        <row r="8">
          <cell r="L8">
            <v>872</v>
          </cell>
        </row>
        <row r="13">
          <cell r="C13" t="str">
            <v>Michelli Karinne Barros da Silva</v>
          </cell>
          <cell r="J13" t="str">
            <v>15462941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38943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Curso de doutorado vinculado a UFCG ou não</v>
          </cell>
          <cell r="K36">
            <v>38943</v>
          </cell>
          <cell r="L36">
            <v>39198</v>
          </cell>
        </row>
        <row r="38">
          <cell r="A38" t="str">
            <v>Desenvolvimento de tese de doutorado junto à USP</v>
          </cell>
        </row>
        <row r="40">
          <cell r="A40" t="str">
            <v>UFCG</v>
          </cell>
          <cell r="F40" t="str">
            <v>Estudo Individual</v>
          </cell>
          <cell r="K40">
            <v>39048</v>
          </cell>
          <cell r="L40">
            <v>39216</v>
          </cell>
        </row>
        <row r="42">
          <cell r="A42" t="str">
            <v>Preparação de 3 artigos sendo que 2 já foram aceitos para publicação em revista internacional </v>
          </cell>
        </row>
        <row r="51">
          <cell r="L51">
            <v>200</v>
          </cell>
        </row>
        <row r="57">
          <cell r="A57" t="str">
            <v>Estatística Descritiva - T 01</v>
          </cell>
          <cell r="E57">
            <v>4</v>
          </cell>
          <cell r="F57">
            <v>60</v>
          </cell>
          <cell r="I57">
            <v>42</v>
          </cell>
          <cell r="J57">
            <v>24</v>
          </cell>
          <cell r="K57">
            <v>11</v>
          </cell>
          <cell r="L57">
            <v>7</v>
          </cell>
        </row>
        <row r="58">
          <cell r="A58" t="str">
            <v>Introdução à Estatística Econômica - T 01</v>
          </cell>
          <cell r="E58">
            <v>4</v>
          </cell>
          <cell r="F58">
            <v>60</v>
          </cell>
          <cell r="I58">
            <v>59</v>
          </cell>
          <cell r="J58">
            <v>20</v>
          </cell>
          <cell r="K58">
            <v>31</v>
          </cell>
          <cell r="L58">
            <v>8</v>
          </cell>
        </row>
        <row r="59">
          <cell r="A59" t="str">
            <v>Prob. e Estatística (Elét.+Computação) - T 01</v>
          </cell>
          <cell r="E59">
            <v>4</v>
          </cell>
          <cell r="F59">
            <v>60</v>
          </cell>
          <cell r="I59">
            <v>60</v>
          </cell>
          <cell r="J59">
            <v>29</v>
          </cell>
          <cell r="K59">
            <v>19</v>
          </cell>
          <cell r="L59">
            <v>12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161</v>
          </cell>
          <cell r="J62">
            <v>73</v>
          </cell>
          <cell r="K62">
            <v>61</v>
          </cell>
          <cell r="L62">
            <v>27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Modelos de Regressão Birbaum-Saunders Generalizados</v>
          </cell>
          <cell r="K140" t="str">
            <v>Concluído</v>
          </cell>
        </row>
        <row r="142">
          <cell r="A142" t="str">
            <v>Regressão</v>
          </cell>
          <cell r="H142" t="str">
            <v>Coordenador</v>
          </cell>
          <cell r="J142">
            <v>38943</v>
          </cell>
          <cell r="K142">
            <v>39198</v>
          </cell>
        </row>
        <row r="166">
          <cell r="L166">
            <v>120</v>
          </cell>
        </row>
        <row r="196">
          <cell r="L196">
            <v>0</v>
          </cell>
        </row>
        <row r="200">
          <cell r="A200" t="str">
            <v>M. K. B. da Silva, Modelos de regressão Birnbaum-Saunders generalizados, Tese de doutorado, IME-USP, 26/04/2007.</v>
          </cell>
        </row>
        <row r="201">
          <cell r="B201" t="str">
            <v>Tese defendida e aprovada.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Parecer em processos de dispensa de disciplinas</v>
          </cell>
        </row>
        <row r="347">
          <cell r="A347" t="str">
            <v>Parecer em processo de regime de exercício domiciliar</v>
          </cell>
        </row>
        <row r="353">
          <cell r="L353">
            <v>12</v>
          </cell>
        </row>
        <row r="358">
          <cell r="A358" t="str">
            <v>X Escola de Modelos de Regressão (EMR)</v>
          </cell>
          <cell r="I358">
            <v>39138</v>
          </cell>
          <cell r="J358">
            <v>39141</v>
          </cell>
          <cell r="K358" t="str">
            <v>ABE</v>
          </cell>
          <cell r="L358" t="str">
            <v>Internacional</v>
          </cell>
        </row>
        <row r="365">
          <cell r="A365" t="str">
            <v>Palestra: Modelo de Regressão t-Student log-Birnbaum-Saunders</v>
          </cell>
          <cell r="I365" t="str">
            <v>X EMR, Salvador, BA</v>
          </cell>
          <cell r="L365">
            <v>39139</v>
          </cell>
        </row>
        <row r="406">
          <cell r="A406">
            <v>0</v>
          </cell>
          <cell r="B406">
            <v>0</v>
          </cell>
          <cell r="C406">
            <v>200</v>
          </cell>
          <cell r="D406">
            <v>180</v>
          </cell>
          <cell r="E406">
            <v>0</v>
          </cell>
          <cell r="F406">
            <v>360</v>
          </cell>
          <cell r="G406">
            <v>0</v>
          </cell>
          <cell r="H406">
            <v>0</v>
          </cell>
          <cell r="I406">
            <v>120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12</v>
          </cell>
          <cell r="E409">
            <v>872</v>
          </cell>
        </row>
      </sheetData>
      <sheetData sheetId="28">
        <row r="5">
          <cell r="L5">
            <v>1040</v>
          </cell>
        </row>
        <row r="6">
          <cell r="L6">
            <v>760</v>
          </cell>
        </row>
        <row r="8">
          <cell r="L8">
            <v>795</v>
          </cell>
        </row>
        <row r="13">
          <cell r="C13" t="str">
            <v>Miriam Costa</v>
          </cell>
          <cell r="J13" t="str">
            <v>03369780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Algebra II</v>
          </cell>
          <cell r="E57">
            <v>4</v>
          </cell>
          <cell r="F57">
            <v>60</v>
          </cell>
          <cell r="I57">
            <v>8</v>
          </cell>
          <cell r="J57">
            <v>3</v>
          </cell>
          <cell r="K57">
            <v>4</v>
          </cell>
          <cell r="L57">
            <v>1</v>
          </cell>
        </row>
        <row r="58">
          <cell r="A58" t="str">
            <v>Cálculo Dif. e Integral  II - T 02</v>
          </cell>
          <cell r="E58">
            <v>4</v>
          </cell>
          <cell r="F58">
            <v>60</v>
          </cell>
          <cell r="I58">
            <v>54</v>
          </cell>
          <cell r="J58">
            <v>24</v>
          </cell>
          <cell r="K58">
            <v>17</v>
          </cell>
          <cell r="L58">
            <v>13</v>
          </cell>
        </row>
        <row r="59">
          <cell r="A59" t="str">
            <v>Cálculo Dif. e Integral  II - T 03</v>
          </cell>
          <cell r="E59">
            <v>4</v>
          </cell>
          <cell r="F59">
            <v>60</v>
          </cell>
          <cell r="I59">
            <v>48</v>
          </cell>
          <cell r="J59">
            <v>15</v>
          </cell>
          <cell r="K59">
            <v>7</v>
          </cell>
          <cell r="L59">
            <v>26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110</v>
          </cell>
          <cell r="J62">
            <v>42</v>
          </cell>
          <cell r="K62">
            <v>28</v>
          </cell>
          <cell r="L62">
            <v>40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Antônio de Paula Dias Queiróz</v>
          </cell>
        </row>
        <row r="80">
          <cell r="A80" t="str">
            <v>Monitoria de Cálculo Dif. e Integral II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39049</v>
          </cell>
          <cell r="H82">
            <v>39227</v>
          </cell>
        </row>
        <row r="104">
          <cell r="L104">
            <v>60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AT. EXT.0040001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96">
          <cell r="L196">
            <v>30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 Comissao de Avaliação Docente do Professor Marcelo Carvalho Ferreira</v>
          </cell>
          <cell r="H302" t="str">
            <v>Port. 05/2007/UAME</v>
          </cell>
          <cell r="J302">
            <v>39149</v>
          </cell>
          <cell r="K302">
            <v>40245</v>
          </cell>
        </row>
        <row r="306">
          <cell r="A306" t="str">
            <v>Comissao de Avaliação Docente da Professora Michelli Karinne B.  Silva</v>
          </cell>
          <cell r="H306" t="str">
            <v>Port. 04/2007/UAME</v>
          </cell>
          <cell r="J306">
            <v>39149</v>
          </cell>
          <cell r="K306">
            <v>40245</v>
          </cell>
        </row>
        <row r="310">
          <cell r="A310" t="str">
            <v>Calculo Diferencial e integral II</v>
          </cell>
        </row>
        <row r="320">
          <cell r="L320">
            <v>85</v>
          </cell>
        </row>
        <row r="324">
          <cell r="A324" t="str">
            <v>Graduação em Engenharia Mecânica</v>
          </cell>
          <cell r="H324" t="str">
            <v>Port/021/2007/UAME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Graduaçõa em Engeharia de Materiais</v>
          </cell>
          <cell r="H328" t="str">
            <v>Port/020/2007/UAME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60</v>
          </cell>
        </row>
        <row r="346">
          <cell r="A346" t="str">
            <v>Assembleias Departamentais</v>
          </cell>
        </row>
        <row r="353">
          <cell r="L353">
            <v>20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60</v>
          </cell>
          <cell r="H406">
            <v>0</v>
          </cell>
          <cell r="I406">
            <v>0</v>
          </cell>
          <cell r="J406">
            <v>30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85</v>
          </cell>
          <cell r="C409">
            <v>60</v>
          </cell>
          <cell r="D409">
            <v>20</v>
          </cell>
          <cell r="E409">
            <v>795</v>
          </cell>
        </row>
      </sheetData>
      <sheetData sheetId="29">
        <row r="5">
          <cell r="L5">
            <v>1040</v>
          </cell>
        </row>
        <row r="6">
          <cell r="L6">
            <v>760</v>
          </cell>
        </row>
        <row r="8">
          <cell r="L8">
            <v>841</v>
          </cell>
        </row>
        <row r="13">
          <cell r="C13" t="str">
            <v>Patrícia Batista Leal</v>
          </cell>
          <cell r="J13" t="str">
            <v>2337374-0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38707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</row>
        <row r="38">
          <cell r="A38" t="str">
            <v>Estudo Individual</v>
          </cell>
        </row>
        <row r="40">
          <cell r="A40" t="str">
            <v>UFCG</v>
          </cell>
          <cell r="F40" t="str">
            <v>Preparação para o doutorado</v>
          </cell>
          <cell r="K40">
            <v>38901</v>
          </cell>
          <cell r="L40">
            <v>39036</v>
          </cell>
        </row>
        <row r="42">
          <cell r="A42" t="str">
            <v>Tópicos de Análise de Sobrevivência</v>
          </cell>
        </row>
        <row r="51">
          <cell r="L51">
            <v>118</v>
          </cell>
        </row>
        <row r="57">
          <cell r="A57" t="str">
            <v>Métodos Estatísticos - T 01</v>
          </cell>
          <cell r="E57">
            <v>4</v>
          </cell>
          <cell r="F57">
            <v>60</v>
          </cell>
          <cell r="I57">
            <v>39</v>
          </cell>
          <cell r="J57">
            <v>23</v>
          </cell>
          <cell r="K57">
            <v>10</v>
          </cell>
          <cell r="L57">
            <v>6</v>
          </cell>
        </row>
        <row r="58">
          <cell r="A58" t="str">
            <v>TE(Métódos Estatísticos) - T 01</v>
          </cell>
          <cell r="E58">
            <v>4</v>
          </cell>
          <cell r="F58">
            <v>60</v>
          </cell>
          <cell r="I58">
            <v>9</v>
          </cell>
          <cell r="J58">
            <v>4</v>
          </cell>
          <cell r="K58">
            <v>5</v>
          </cell>
          <cell r="L58">
            <v>0</v>
          </cell>
        </row>
        <row r="59">
          <cell r="A59" t="str">
            <v>Probabilidade e Estatística -  T 03</v>
          </cell>
          <cell r="E59">
            <v>6</v>
          </cell>
          <cell r="F59">
            <v>90</v>
          </cell>
          <cell r="I59">
            <v>17</v>
          </cell>
          <cell r="J59">
            <v>12</v>
          </cell>
          <cell r="K59">
            <v>4</v>
          </cell>
          <cell r="L59">
            <v>1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65</v>
          </cell>
          <cell r="J62">
            <v>39</v>
          </cell>
          <cell r="K62">
            <v>19</v>
          </cell>
          <cell r="L62">
            <v>7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Natanailza Martins Alves</v>
          </cell>
        </row>
        <row r="80">
          <cell r="A80" t="str">
            <v>Monitoria</v>
          </cell>
        </row>
        <row r="82">
          <cell r="A82" t="str">
            <v>Monitoria</v>
          </cell>
          <cell r="G82">
            <v>39048</v>
          </cell>
          <cell r="H82">
            <v>39216</v>
          </cell>
        </row>
        <row r="104">
          <cell r="L104">
            <v>28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Estudo do ensino da fração em nível de ensino fundamental</v>
          </cell>
          <cell r="I171" t="str">
            <v>Eventual</v>
          </cell>
          <cell r="K171" t="str">
            <v>Em andamento</v>
          </cell>
        </row>
        <row r="173">
          <cell r="A173" t="str">
            <v>Ensino</v>
          </cell>
          <cell r="D173" t="str">
            <v>Não há</v>
          </cell>
          <cell r="H173" t="str">
            <v>Professor</v>
          </cell>
        </row>
        <row r="175">
          <cell r="I175" t="str">
            <v>LAPEM/UAME/UFCG</v>
          </cell>
        </row>
        <row r="196">
          <cell r="L196">
            <v>20</v>
          </cell>
        </row>
        <row r="247">
          <cell r="A247" t="str">
            <v>Coordenadora da disciplina Probabilidade e Estatística</v>
          </cell>
          <cell r="J247" t="str">
            <v>27/1106</v>
          </cell>
          <cell r="K247">
            <v>39216</v>
          </cell>
        </row>
        <row r="267">
          <cell r="L267">
            <v>30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de Produção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6</v>
          </cell>
        </row>
        <row r="346">
          <cell r="A346" t="str">
            <v>Processos de dispensa de disciplina</v>
          </cell>
        </row>
        <row r="353">
          <cell r="L353">
            <v>9</v>
          </cell>
        </row>
        <row r="406">
          <cell r="A406">
            <v>0</v>
          </cell>
          <cell r="B406">
            <v>0</v>
          </cell>
          <cell r="C406">
            <v>118</v>
          </cell>
          <cell r="D406">
            <v>210</v>
          </cell>
          <cell r="E406">
            <v>0</v>
          </cell>
          <cell r="F406">
            <v>420</v>
          </cell>
          <cell r="G406">
            <v>28</v>
          </cell>
          <cell r="H406">
            <v>0</v>
          </cell>
          <cell r="I406">
            <v>0</v>
          </cell>
          <cell r="J406">
            <v>20</v>
          </cell>
          <cell r="K406">
            <v>30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6</v>
          </cell>
          <cell r="D409">
            <v>9</v>
          </cell>
          <cell r="E409">
            <v>841</v>
          </cell>
        </row>
      </sheetData>
      <sheetData sheetId="30">
        <row r="5">
          <cell r="L5">
            <v>1040</v>
          </cell>
        </row>
        <row r="6">
          <cell r="L6">
            <v>760</v>
          </cell>
        </row>
        <row r="8">
          <cell r="L8">
            <v>940</v>
          </cell>
        </row>
        <row r="13">
          <cell r="C13" t="str">
            <v>Rosana Marques da Silva</v>
          </cell>
          <cell r="J13" t="str">
            <v>0335560-6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30372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>
            <v>39142</v>
          </cell>
        </row>
        <row r="38">
          <cell r="A38" t="str">
            <v>A Inserção de Tecnologias de Comunicação e Informação no Ensino da Matemática</v>
          </cell>
        </row>
        <row r="51">
          <cell r="L51">
            <v>60</v>
          </cell>
        </row>
        <row r="57">
          <cell r="A57" t="str">
            <v>Equações Dierenciais Lineares - T 02</v>
          </cell>
          <cell r="E57">
            <v>4</v>
          </cell>
          <cell r="F57">
            <v>60</v>
          </cell>
          <cell r="I57">
            <v>49</v>
          </cell>
          <cell r="J57">
            <v>23</v>
          </cell>
          <cell r="K57">
            <v>20</v>
          </cell>
          <cell r="L57">
            <v>6</v>
          </cell>
        </row>
        <row r="58">
          <cell r="A58" t="str">
            <v>Equações Dierenciais Lineares - T 04</v>
          </cell>
          <cell r="E58">
            <v>4</v>
          </cell>
          <cell r="F58">
            <v>60</v>
          </cell>
          <cell r="I58">
            <v>16</v>
          </cell>
          <cell r="J58">
            <v>8</v>
          </cell>
          <cell r="K58">
            <v>8</v>
          </cell>
          <cell r="L58">
            <v>0</v>
          </cell>
        </row>
        <row r="59">
          <cell r="A59" t="str">
            <v>O Computador Como Instrumento de Ensino - T 01</v>
          </cell>
          <cell r="E59">
            <v>3</v>
          </cell>
          <cell r="F59">
            <v>60</v>
          </cell>
          <cell r="I59">
            <v>12</v>
          </cell>
          <cell r="J59">
            <v>9</v>
          </cell>
          <cell r="K59">
            <v>3</v>
          </cell>
          <cell r="L59">
            <v>0</v>
          </cell>
        </row>
        <row r="62">
          <cell r="E62">
            <v>11</v>
          </cell>
          <cell r="F62">
            <v>180</v>
          </cell>
          <cell r="G62">
            <v>270</v>
          </cell>
          <cell r="I62">
            <v>77</v>
          </cell>
          <cell r="J62">
            <v>40</v>
          </cell>
          <cell r="K62">
            <v>31</v>
          </cell>
          <cell r="L62">
            <v>6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André Luiz Firmino Alves</v>
          </cell>
        </row>
        <row r="80">
          <cell r="A80" t="str">
            <v>Geração de Cenários Tridimensionais de Reservatórios Petrolíferos Canalizados</v>
          </cell>
          <cell r="J80" t="str">
            <v>ANP</v>
          </cell>
          <cell r="L80" t="str">
            <v>Em andamento</v>
          </cell>
        </row>
        <row r="82">
          <cell r="A82" t="str">
            <v>Programa de Recursos Humanos da ANP-PRH25</v>
          </cell>
          <cell r="G82">
            <v>38565</v>
          </cell>
          <cell r="H82">
            <v>39264</v>
          </cell>
        </row>
        <row r="85">
          <cell r="A85" t="str">
            <v> Bruno Sérgio Vasconcelos de Araújo</v>
          </cell>
        </row>
        <row r="87">
          <cell r="A87" t="str">
            <v>Tópicos de Matemática Aplicada</v>
          </cell>
          <cell r="L87" t="str">
            <v>Em andamento</v>
          </cell>
        </row>
        <row r="89">
          <cell r="A89" t="str">
            <v>PIBIC</v>
          </cell>
          <cell r="G89">
            <v>38930</v>
          </cell>
          <cell r="H89">
            <v>39293</v>
          </cell>
        </row>
        <row r="92">
          <cell r="A92" t="str">
            <v>Gizele Justino Diniz</v>
          </cell>
        </row>
        <row r="94">
          <cell r="A94" t="str">
            <v>Modelagem Numérica de Bacias Sedimentares</v>
          </cell>
          <cell r="L94" t="str">
            <v>Em andamento</v>
          </cell>
        </row>
        <row r="96">
          <cell r="A96" t="str">
            <v>Programa de Recursos Humanos da ANP-PRH25</v>
          </cell>
          <cell r="G96">
            <v>39114</v>
          </cell>
          <cell r="H96">
            <v>39844</v>
          </cell>
        </row>
        <row r="104">
          <cell r="L104">
            <v>150</v>
          </cell>
        </row>
        <row r="110">
          <cell r="A110" t="str">
            <v>Suene Ferreira Campos</v>
          </cell>
        </row>
        <row r="112">
          <cell r="A112" t="str">
            <v>Colisões em modelos deformáveis para tecidos têxteis</v>
          </cell>
          <cell r="J112" t="str">
            <v>CNPq</v>
          </cell>
        </row>
        <row r="114">
          <cell r="G114">
            <v>39142</v>
          </cell>
          <cell r="H114">
            <v>39872</v>
          </cell>
        </row>
        <row r="136">
          <cell r="L136">
            <v>10</v>
          </cell>
        </row>
        <row r="140">
          <cell r="A140" t="str">
            <v>Modelos Deformáveis e Colisões</v>
          </cell>
          <cell r="I140" t="str">
            <v>CNPq</v>
          </cell>
          <cell r="K140" t="str">
            <v>Em andamento</v>
          </cell>
        </row>
        <row r="142">
          <cell r="A142" t="str">
            <v>Modelagem Geométrica</v>
          </cell>
          <cell r="H142" t="str">
            <v>Participante</v>
          </cell>
          <cell r="J142">
            <v>38412</v>
          </cell>
        </row>
        <row r="147">
          <cell r="A147" t="str">
            <v>Modelagem Tridimensional de Objetos Geológicos</v>
          </cell>
          <cell r="I147" t="str">
            <v>ANP</v>
          </cell>
          <cell r="K147" t="str">
            <v>Em andamento</v>
          </cell>
        </row>
        <row r="149">
          <cell r="A149" t="str">
            <v>Modelagem Geométrica</v>
          </cell>
          <cell r="H149" t="str">
            <v>Coordenador</v>
          </cell>
          <cell r="J149">
            <v>36678</v>
          </cell>
          <cell r="K149">
            <v>39417</v>
          </cell>
        </row>
        <row r="166">
          <cell r="L166">
            <v>120</v>
          </cell>
        </row>
        <row r="196">
          <cell r="L196">
            <v>0</v>
          </cell>
        </row>
        <row r="247">
          <cell r="A247" t="str">
            <v>Programa Interdepartamental de Tecnologia em Petróleo e Gás - PRH(25)</v>
          </cell>
          <cell r="J247">
            <v>36528</v>
          </cell>
        </row>
        <row r="248">
          <cell r="B248" t="str">
            <v>Participação em equipe executora e projetos permanentes institucionais</v>
          </cell>
        </row>
        <row r="250">
          <cell r="A250" t="str">
            <v>Modelos Deformáveis de Partículas e Algoritmos de Colisões Aplicados à Simulação de Tecidos</v>
          </cell>
          <cell r="J250">
            <v>38412</v>
          </cell>
          <cell r="K250" t="str">
            <v>07/12/006</v>
          </cell>
        </row>
        <row r="251">
          <cell r="B251" t="str">
            <v>Dissertação defendida e aprovada sob a orientação de docente</v>
          </cell>
        </row>
        <row r="267">
          <cell r="L267">
            <v>50</v>
          </cell>
        </row>
        <row r="271">
          <cell r="A271" t="str">
            <v>Defesa do aluno Jamilson Ramos Campos</v>
          </cell>
          <cell r="H271" t="str">
            <v>UFCG</v>
          </cell>
          <cell r="K271">
            <v>39054</v>
          </cell>
        </row>
        <row r="272">
          <cell r="B272" t="str">
            <v>Banca examinadora de dissertação</v>
          </cell>
        </row>
        <row r="291">
          <cell r="L291">
            <v>30</v>
          </cell>
        </row>
        <row r="298">
          <cell r="L298">
            <v>0</v>
          </cell>
        </row>
        <row r="302">
          <cell r="A302" t="str">
            <v>Comissão de estágio probatório</v>
          </cell>
          <cell r="H302" t="str">
            <v>Port./04/07UAME</v>
          </cell>
          <cell r="J302">
            <v>39149</v>
          </cell>
          <cell r="K302">
            <v>40245</v>
          </cell>
        </row>
        <row r="306">
          <cell r="A306" t="str">
            <v>Comissão de estágio probatório</v>
          </cell>
          <cell r="H306" t="str">
            <v>Port./05/07/UAME</v>
          </cell>
          <cell r="J306">
            <v>39149</v>
          </cell>
          <cell r="K306">
            <v>40245</v>
          </cell>
        </row>
        <row r="320">
          <cell r="L320">
            <v>40</v>
          </cell>
        </row>
        <row r="324">
          <cell r="A324" t="str">
            <v>Graduação em Ciência da Computação</v>
          </cell>
          <cell r="H324" t="str">
            <v>Port./018/07/UAME</v>
          </cell>
          <cell r="J324">
            <v>38803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20</v>
          </cell>
        </row>
        <row r="346">
          <cell r="A346" t="str">
            <v>Comissão de Processo Administrativo</v>
          </cell>
          <cell r="J346">
            <v>39181</v>
          </cell>
          <cell r="K346">
            <v>39202</v>
          </cell>
        </row>
        <row r="353">
          <cell r="L353">
            <v>10</v>
          </cell>
        </row>
        <row r="406">
          <cell r="A406">
            <v>0</v>
          </cell>
          <cell r="B406">
            <v>0</v>
          </cell>
          <cell r="C406">
            <v>60</v>
          </cell>
          <cell r="D406">
            <v>180</v>
          </cell>
          <cell r="E406">
            <v>0</v>
          </cell>
          <cell r="F406">
            <v>270</v>
          </cell>
          <cell r="G406">
            <v>150</v>
          </cell>
          <cell r="H406">
            <v>10</v>
          </cell>
          <cell r="I406">
            <v>120</v>
          </cell>
          <cell r="J406">
            <v>0</v>
          </cell>
          <cell r="K406">
            <v>50</v>
          </cell>
          <cell r="L406">
            <v>30</v>
          </cell>
        </row>
        <row r="409">
          <cell r="A409">
            <v>0</v>
          </cell>
          <cell r="B409">
            <v>40</v>
          </cell>
          <cell r="C409">
            <v>20</v>
          </cell>
          <cell r="D409">
            <v>10</v>
          </cell>
          <cell r="E409">
            <v>940</v>
          </cell>
        </row>
      </sheetData>
      <sheetData sheetId="31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Rosângela Silveira do Nascimento</v>
          </cell>
          <cell r="J13" t="str">
            <v>1240960</v>
          </cell>
          <cell r="L13" t="str">
            <v>Afastado</v>
          </cell>
        </row>
        <row r="15">
          <cell r="A15" t="str">
            <v>Graduado</v>
          </cell>
          <cell r="B15" t="str">
            <v>Auxiliar</v>
          </cell>
          <cell r="C15" t="str">
            <v>II</v>
          </cell>
          <cell r="D15">
            <v>35671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19">
          <cell r="A19" t="str">
            <v>Universidade Federal Rural de Pernambuco.</v>
          </cell>
          <cell r="I19">
            <v>38777</v>
          </cell>
          <cell r="J19">
            <v>39506</v>
          </cell>
        </row>
        <row r="21">
          <cell r="A21" t="str">
            <v>Mestrado em Estatística</v>
          </cell>
          <cell r="L21">
            <v>1040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358">
          <cell r="A358" t="str">
            <v>VI Jornada de Ensino,Pesquisa e Extenção </v>
          </cell>
          <cell r="I358">
            <v>39048</v>
          </cell>
          <cell r="J358">
            <v>39051</v>
          </cell>
          <cell r="K358" t="str">
            <v>UFRPE</v>
          </cell>
          <cell r="L358" t="str">
            <v>Local</v>
          </cell>
        </row>
        <row r="406">
          <cell r="A406">
            <v>1040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1040</v>
          </cell>
        </row>
      </sheetData>
      <sheetData sheetId="32">
        <row r="5">
          <cell r="L5">
            <v>880</v>
          </cell>
        </row>
        <row r="6">
          <cell r="L6">
            <v>600</v>
          </cell>
        </row>
        <row r="8">
          <cell r="L8">
            <v>767</v>
          </cell>
        </row>
        <row r="13">
          <cell r="C13" t="str">
            <v>Sérgio Mota Alves</v>
          </cell>
          <cell r="J13" t="str">
            <v>3134699-3</v>
          </cell>
          <cell r="L13" t="str">
            <v>Afastado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19">
          <cell r="A19" t="str">
            <v>UNICAMP / Campinas-SP</v>
          </cell>
          <cell r="I19">
            <v>38047</v>
          </cell>
          <cell r="J19">
            <v>39070</v>
          </cell>
          <cell r="K19" t="str">
            <v>Port.R/SRH/166/2004</v>
          </cell>
        </row>
        <row r="21">
          <cell r="A21" t="str">
            <v>Doutorado em Matemática</v>
          </cell>
          <cell r="L21">
            <v>160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Seminário Interno</v>
          </cell>
          <cell r="K36">
            <v>39087</v>
          </cell>
          <cell r="L36">
            <v>39131</v>
          </cell>
        </row>
        <row r="38">
          <cell r="A38" t="str">
            <v>Seminário Verão-Álgebra Comutativa</v>
          </cell>
        </row>
        <row r="40">
          <cell r="A40" t="str">
            <v>Universidade Federal de Campina Grande</v>
          </cell>
          <cell r="F40" t="str">
            <v>Seminário Interno</v>
          </cell>
          <cell r="K40">
            <v>39144</v>
          </cell>
        </row>
        <row r="42">
          <cell r="A42" t="str">
            <v>Séminario de Álgebra Comutativa</v>
          </cell>
        </row>
        <row r="44">
          <cell r="A44" t="str">
            <v>Universidade Federal de Campina Grande</v>
          </cell>
          <cell r="F44" t="str">
            <v>Estudo Individual</v>
          </cell>
          <cell r="K44">
            <v>39435</v>
          </cell>
        </row>
        <row r="46">
          <cell r="A46" t="str">
            <v>Estudo sobre Identidades fracas</v>
          </cell>
        </row>
        <row r="48">
          <cell r="A48" t="str">
            <v>Universidade Federal de Campina Grande</v>
          </cell>
          <cell r="F48" t="str">
            <v>Grupo de estudos</v>
          </cell>
          <cell r="K48">
            <v>39435</v>
          </cell>
        </row>
        <row r="50">
          <cell r="A50" t="str">
            <v>Álgebras T-Primas</v>
          </cell>
        </row>
        <row r="51">
          <cell r="L51">
            <v>174</v>
          </cell>
        </row>
        <row r="57">
          <cell r="A57" t="str">
            <v>Cálculo Difer. e Integral II - T 01</v>
          </cell>
          <cell r="E57">
            <v>4</v>
          </cell>
          <cell r="F57">
            <v>60</v>
          </cell>
          <cell r="I57">
            <v>60</v>
          </cell>
          <cell r="J57">
            <v>35</v>
          </cell>
          <cell r="K57">
            <v>14</v>
          </cell>
          <cell r="L57">
            <v>11</v>
          </cell>
        </row>
        <row r="58">
          <cell r="A58" t="str">
            <v>Cálculo Difer. e Integral II - T 04</v>
          </cell>
          <cell r="E58">
            <v>4</v>
          </cell>
          <cell r="F58">
            <v>60</v>
          </cell>
          <cell r="I58">
            <v>56</v>
          </cell>
          <cell r="J58">
            <v>25</v>
          </cell>
          <cell r="K58">
            <v>16</v>
          </cell>
          <cell r="L58">
            <v>15</v>
          </cell>
        </row>
        <row r="59">
          <cell r="A59" t="str">
            <v>Metodos Quantitativos II - T01</v>
          </cell>
          <cell r="E59">
            <v>4</v>
          </cell>
          <cell r="F59">
            <v>60</v>
          </cell>
          <cell r="I59">
            <v>46</v>
          </cell>
          <cell r="J59">
            <v>31</v>
          </cell>
          <cell r="K59">
            <v>14</v>
          </cell>
          <cell r="L59">
            <v>1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162</v>
          </cell>
          <cell r="J62">
            <v>91</v>
          </cell>
          <cell r="K62">
            <v>44</v>
          </cell>
          <cell r="L62">
            <v>27</v>
          </cell>
        </row>
        <row r="69">
          <cell r="A69" t="str">
            <v>Álgebra (2007.1)</v>
          </cell>
          <cell r="E69">
            <v>3</v>
          </cell>
          <cell r="F69">
            <v>45</v>
          </cell>
          <cell r="I69">
            <v>23</v>
          </cell>
        </row>
        <row r="74">
          <cell r="E74">
            <v>3</v>
          </cell>
          <cell r="F74">
            <v>45</v>
          </cell>
          <cell r="G74">
            <v>60</v>
          </cell>
          <cell r="I74">
            <v>23</v>
          </cell>
          <cell r="J74">
            <v>0</v>
          </cell>
          <cell r="K74">
            <v>0</v>
          </cell>
          <cell r="L74">
            <v>0</v>
          </cell>
          <cell r="O74">
            <v>1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PI equivalência e não equivalência de álgebras</v>
          </cell>
          <cell r="I140" t="str">
            <v>CAPES</v>
          </cell>
          <cell r="K140" t="str">
            <v>Em andamento</v>
          </cell>
        </row>
        <row r="142">
          <cell r="A142" t="str">
            <v>Álgebras com identidades polinomiais</v>
          </cell>
          <cell r="H142" t="str">
            <v>Participante</v>
          </cell>
          <cell r="J142">
            <v>38050</v>
          </cell>
          <cell r="K142">
            <v>39066</v>
          </cell>
        </row>
        <row r="147">
          <cell r="A147" t="str">
            <v>Polinômio central graduado para o produto tensorial pela álgebra exterior</v>
          </cell>
          <cell r="I147" t="str">
            <v>CNPq</v>
          </cell>
          <cell r="K147" t="str">
            <v>Concluído</v>
          </cell>
        </row>
        <row r="149">
          <cell r="A149" t="str">
            <v>Álgebras com identidades polinomiais</v>
          </cell>
          <cell r="H149" t="str">
            <v>Participante</v>
          </cell>
          <cell r="J149">
            <v>39071</v>
          </cell>
          <cell r="K149">
            <v>39225</v>
          </cell>
        </row>
        <row r="154">
          <cell r="A154" t="str">
            <v>Identidades polinomiais fracas</v>
          </cell>
          <cell r="I154" t="str">
            <v>CNPq</v>
          </cell>
          <cell r="K154" t="str">
            <v>Em andamento</v>
          </cell>
        </row>
        <row r="156">
          <cell r="A156" t="str">
            <v>Álgebras com identidades polinomiais</v>
          </cell>
          <cell r="H156" t="str">
            <v>Coordenador</v>
          </cell>
          <cell r="J156">
            <v>39070</v>
          </cell>
        </row>
        <row r="161">
          <cell r="A161" t="str">
            <v>Equações Dif.  Aplicadas e Álgebra com Identidades Polinomiais (Casadinho, Proc.620025/2006-9)</v>
          </cell>
          <cell r="I161" t="str">
            <v>CNPq</v>
          </cell>
          <cell r="K161" t="str">
            <v>Em andamento</v>
          </cell>
        </row>
        <row r="163">
          <cell r="A163" t="str">
            <v>Matemática</v>
          </cell>
          <cell r="H163" t="str">
            <v>Participante</v>
          </cell>
          <cell r="J163">
            <v>39144</v>
          </cell>
          <cell r="K163">
            <v>39874</v>
          </cell>
        </row>
        <row r="166">
          <cell r="L166">
            <v>94</v>
          </cell>
        </row>
        <row r="196">
          <cell r="L196">
            <v>0</v>
          </cell>
        </row>
        <row r="200">
          <cell r="A200" t="str">
            <v>S.M.Alves, P. Kosholukov; Polynomial identities of algebras in positive characteristic, Journal of Algebra, 305(2006) 1149-1165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S. M. Alves, PI equivalência e não equivalência de Álgebras, Tese de doutorado, UNICAMP, 15/12/2006.</v>
          </cell>
        </row>
        <row r="205">
          <cell r="B205" t="str">
            <v>Tese defendida e aprovada.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Colegiado do curso de Pós-Graduação em Matemática</v>
          </cell>
          <cell r="H324" t="str">
            <v>Port./01/07/UAME</v>
          </cell>
          <cell r="J324">
            <v>39120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16</v>
          </cell>
        </row>
        <row r="346">
          <cell r="A346" t="str">
            <v>Assembleias departamentais</v>
          </cell>
        </row>
        <row r="353">
          <cell r="L353">
            <v>18</v>
          </cell>
        </row>
        <row r="406">
          <cell r="A406">
            <v>160</v>
          </cell>
          <cell r="B406">
            <v>0</v>
          </cell>
          <cell r="C406">
            <v>174</v>
          </cell>
          <cell r="D406">
            <v>180</v>
          </cell>
          <cell r="E406">
            <v>45</v>
          </cell>
          <cell r="F406">
            <v>240</v>
          </cell>
          <cell r="G406">
            <v>0</v>
          </cell>
          <cell r="H406">
            <v>0</v>
          </cell>
          <cell r="I406">
            <v>94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16</v>
          </cell>
          <cell r="D409">
            <v>18</v>
          </cell>
          <cell r="E409">
            <v>927</v>
          </cell>
        </row>
      </sheetData>
      <sheetData sheetId="33">
        <row r="5">
          <cell r="L5">
            <v>880</v>
          </cell>
        </row>
        <row r="6">
          <cell r="L6">
            <v>600</v>
          </cell>
        </row>
        <row r="8">
          <cell r="L8">
            <v>865</v>
          </cell>
        </row>
        <row r="13">
          <cell r="C13" t="str">
            <v>Vandik Estevam Barbosa</v>
          </cell>
          <cell r="J13" t="str">
            <v>0330796-2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28369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26">
          <cell r="A26" t="str">
            <v>Licença para tratamento de saúde do servidor</v>
          </cell>
          <cell r="H26">
            <v>39111</v>
          </cell>
          <cell r="I26">
            <v>39141</v>
          </cell>
          <cell r="J26" t="str">
            <v>Atestado Médico</v>
          </cell>
        </row>
        <row r="32">
          <cell r="L32">
            <v>160</v>
          </cell>
        </row>
        <row r="51">
          <cell r="L51">
            <v>0</v>
          </cell>
        </row>
        <row r="57">
          <cell r="A57" t="str">
            <v>Álgebra Linear - T 03</v>
          </cell>
          <cell r="E57">
            <v>4</v>
          </cell>
          <cell r="F57">
            <v>60</v>
          </cell>
          <cell r="I57">
            <v>58</v>
          </cell>
          <cell r="J57">
            <v>14</v>
          </cell>
          <cell r="K57">
            <v>21</v>
          </cell>
          <cell r="L57">
            <v>23</v>
          </cell>
        </row>
        <row r="58">
          <cell r="A58" t="str">
            <v>Álgebra Linear I (Elét.+Computação) - T 01</v>
          </cell>
          <cell r="E58">
            <v>4</v>
          </cell>
          <cell r="F58">
            <v>60</v>
          </cell>
          <cell r="I58">
            <v>60</v>
          </cell>
          <cell r="J58">
            <v>31</v>
          </cell>
          <cell r="K58">
            <v>7</v>
          </cell>
          <cell r="L58">
            <v>22</v>
          </cell>
        </row>
        <row r="59">
          <cell r="A59" t="str">
            <v>Cálculo Dif. e Integral II (Elét.+Computação) - T 01</v>
          </cell>
          <cell r="E59">
            <v>4</v>
          </cell>
          <cell r="F59">
            <v>60</v>
          </cell>
          <cell r="I59">
            <v>57</v>
          </cell>
          <cell r="J59">
            <v>38</v>
          </cell>
          <cell r="K59">
            <v>2</v>
          </cell>
          <cell r="L59">
            <v>17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175</v>
          </cell>
          <cell r="J62">
            <v>83</v>
          </cell>
          <cell r="K62">
            <v>30</v>
          </cell>
          <cell r="L62">
            <v>62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Victor Luiz S. de Oliveira</v>
          </cell>
        </row>
        <row r="80">
          <cell r="A80" t="str">
            <v>Monitoria no DME</v>
          </cell>
          <cell r="J80" t="str">
            <v>FAPESQ</v>
          </cell>
          <cell r="L80" t="str">
            <v>Em andamento</v>
          </cell>
        </row>
        <row r="82">
          <cell r="A82" t="str">
            <v>Monitoria</v>
          </cell>
          <cell r="G82">
            <v>38901</v>
          </cell>
          <cell r="H82">
            <v>39038</v>
          </cell>
        </row>
        <row r="104">
          <cell r="L104">
            <v>80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96">
          <cell r="L196">
            <v>45</v>
          </cell>
        </row>
        <row r="247">
          <cell r="A247" t="str">
            <v> Álgebra Linear I</v>
          </cell>
          <cell r="J247">
            <v>39048</v>
          </cell>
          <cell r="K247">
            <v>39219</v>
          </cell>
        </row>
        <row r="248">
          <cell r="B248" t="str">
            <v>Coordenação de disciplina</v>
          </cell>
        </row>
        <row r="250">
          <cell r="A250" t="str">
            <v> Álgebra Linear </v>
          </cell>
          <cell r="J250">
            <v>39048</v>
          </cell>
          <cell r="K250">
            <v>39219</v>
          </cell>
        </row>
        <row r="251">
          <cell r="B251" t="str">
            <v>Coordenação de disciplina</v>
          </cell>
        </row>
        <row r="267">
          <cell r="L267">
            <v>60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Administração</v>
          </cell>
          <cell r="H324" t="str">
            <v>Portaria/CH/UFCG/008 </v>
          </cell>
          <cell r="J324">
            <v>38803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Bacharelado e Licenciatura em Matemática</v>
          </cell>
          <cell r="H328" t="str">
            <v>Port./DCCT/022/2006</v>
          </cell>
          <cell r="J328">
            <v>38803</v>
          </cell>
        </row>
        <row r="329">
          <cell r="B329" t="str">
            <v>Participação em Colegiado de Curso como membro suplente</v>
          </cell>
        </row>
        <row r="342">
          <cell r="L342">
            <v>20</v>
          </cell>
        </row>
        <row r="346">
          <cell r="A346" t="str">
            <v>Correção das provas de níveis I e II da OBMEP</v>
          </cell>
          <cell r="J346">
            <v>39413</v>
          </cell>
          <cell r="K346">
            <v>39438</v>
          </cell>
        </row>
        <row r="347">
          <cell r="A347" t="str">
            <v>Reuniões da UAME</v>
          </cell>
          <cell r="J347" t="str">
            <v>27/1106</v>
          </cell>
          <cell r="K347">
            <v>39219</v>
          </cell>
        </row>
        <row r="353">
          <cell r="L353">
            <v>120</v>
          </cell>
        </row>
        <row r="406">
          <cell r="A406">
            <v>0</v>
          </cell>
          <cell r="B406">
            <v>160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80</v>
          </cell>
          <cell r="H406">
            <v>0</v>
          </cell>
          <cell r="I406">
            <v>0</v>
          </cell>
          <cell r="J406">
            <v>45</v>
          </cell>
          <cell r="K406">
            <v>60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20</v>
          </cell>
          <cell r="D409">
            <v>120</v>
          </cell>
          <cell r="E409">
            <v>1025</v>
          </cell>
        </row>
      </sheetData>
      <sheetData sheetId="34">
        <row r="5">
          <cell r="L5">
            <v>1040</v>
          </cell>
        </row>
        <row r="6">
          <cell r="L6">
            <v>760</v>
          </cell>
        </row>
        <row r="8">
          <cell r="L8">
            <v>765</v>
          </cell>
        </row>
        <row r="13">
          <cell r="C13" t="str">
            <v>Vanio Fragoso de Melo</v>
          </cell>
          <cell r="J13" t="str">
            <v>11964764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35172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UAME/CCT/UFCG</v>
          </cell>
          <cell r="F36" t="str">
            <v>Estudo Individual</v>
          </cell>
          <cell r="K36">
            <v>39114</v>
          </cell>
        </row>
        <row r="38">
          <cell r="A38" t="str">
            <v>Estudo Individual Sobre Geometria Semi-Riemanniana</v>
          </cell>
        </row>
        <row r="51">
          <cell r="L51">
            <v>60</v>
          </cell>
        </row>
        <row r="57">
          <cell r="A57" t="str">
            <v>Cálculo Dif. e Integral II (Comp.+Elétrica) - T 02</v>
          </cell>
          <cell r="E57">
            <v>4</v>
          </cell>
          <cell r="F57">
            <v>60</v>
          </cell>
          <cell r="I57">
            <v>36</v>
          </cell>
          <cell r="J57">
            <v>23</v>
          </cell>
          <cell r="K57">
            <v>0</v>
          </cell>
          <cell r="L57">
            <v>13</v>
          </cell>
        </row>
        <row r="58">
          <cell r="A58" t="str">
            <v>Cálculo Diferencial e Integral II (Novo) - T 1</v>
          </cell>
          <cell r="E58">
            <v>4</v>
          </cell>
          <cell r="F58">
            <v>60</v>
          </cell>
          <cell r="I58">
            <v>5</v>
          </cell>
          <cell r="J58">
            <v>2</v>
          </cell>
          <cell r="K58">
            <v>2</v>
          </cell>
          <cell r="L58">
            <v>1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41</v>
          </cell>
          <cell r="J62">
            <v>25</v>
          </cell>
          <cell r="K62">
            <v>2</v>
          </cell>
          <cell r="L62">
            <v>14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Bruno Fontes de Sousa</v>
          </cell>
        </row>
        <row r="80">
          <cell r="A80" t="str">
            <v>Um Estudo Introdutório de Geometria Diferencial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38930</v>
          </cell>
          <cell r="H82">
            <v>39294</v>
          </cell>
        </row>
        <row r="85">
          <cell r="A85" t="str">
            <v>Eber Gomes de Lima</v>
          </cell>
        </row>
        <row r="87">
          <cell r="A87" t="str">
            <v>Projeto de Monitoria da UAME - Cálculo II</v>
          </cell>
          <cell r="L87" t="str">
            <v>Concluído</v>
          </cell>
        </row>
        <row r="89">
          <cell r="A89" t="str">
            <v>Monitoria</v>
          </cell>
          <cell r="G89">
            <v>39114</v>
          </cell>
          <cell r="H89">
            <v>39216</v>
          </cell>
        </row>
        <row r="104">
          <cell r="L104">
            <v>90</v>
          </cell>
        </row>
        <row r="110">
          <cell r="A110" t="str">
            <v>Suene Ferreira Campos</v>
          </cell>
        </row>
        <row r="112">
          <cell r="A112" t="str">
            <v>Modelos Deformáveis e Colisões</v>
          </cell>
        </row>
        <row r="114">
          <cell r="G114">
            <v>39153</v>
          </cell>
          <cell r="H114">
            <v>39884</v>
          </cell>
        </row>
        <row r="117">
          <cell r="A117" t="str">
            <v>Jamilson Ramos Campos</v>
          </cell>
        </row>
        <row r="119">
          <cell r="A119" t="str">
            <v>Modelos Deformáveis de Partículas e Algoritmos de Colisões Aplicados à Simulação de Tecidos</v>
          </cell>
        </row>
        <row r="121">
          <cell r="G121">
            <v>38443</v>
          </cell>
          <cell r="H121">
            <v>39058</v>
          </cell>
        </row>
        <row r="136">
          <cell r="L136">
            <v>50</v>
          </cell>
        </row>
        <row r="140">
          <cell r="A140" t="str">
            <v>Modelos Deformáveis e Algoritmos de Colisões</v>
          </cell>
          <cell r="K140" t="str">
            <v>Em andamento</v>
          </cell>
        </row>
        <row r="142">
          <cell r="A142" t="str">
            <v>Computação Gráfica</v>
          </cell>
          <cell r="H142" t="str">
            <v>Coordenador</v>
          </cell>
          <cell r="J142">
            <v>38412</v>
          </cell>
        </row>
        <row r="166">
          <cell r="L166">
            <v>60</v>
          </cell>
        </row>
        <row r="196">
          <cell r="L196">
            <v>0</v>
          </cell>
        </row>
        <row r="247">
          <cell r="A247" t="str">
            <v>Defesa da dissertação do aluno Jamilson Ramos Campos</v>
          </cell>
          <cell r="J247">
            <v>38443</v>
          </cell>
          <cell r="K247">
            <v>39058</v>
          </cell>
        </row>
        <row r="248">
          <cell r="B248" t="str">
            <v>Dissertação defendida e aprovada sob a orientação de docente</v>
          </cell>
        </row>
        <row r="267">
          <cell r="L267">
            <v>0</v>
          </cell>
        </row>
        <row r="271">
          <cell r="A271" t="str">
            <v>Comissão de Bolsas e Seleção</v>
          </cell>
          <cell r="H271" t="str">
            <v>UAME/CCT/UFCG</v>
          </cell>
        </row>
        <row r="272">
          <cell r="B272" t="str">
            <v>Banca de seleção de alunos para o mestrado</v>
          </cell>
        </row>
        <row r="291">
          <cell r="L291">
            <v>5</v>
          </cell>
        </row>
        <row r="298">
          <cell r="L298">
            <v>0</v>
          </cell>
        </row>
        <row r="302">
          <cell r="A302" t="str">
            <v>Comissão de Avaliação de Estágio Probatório do Prof. Lindomberg</v>
          </cell>
          <cell r="H302" t="str">
            <v>Port./DME/02/04</v>
          </cell>
          <cell r="J302">
            <v>38260</v>
          </cell>
          <cell r="K302">
            <v>39354</v>
          </cell>
        </row>
        <row r="306">
          <cell r="A306" t="str">
            <v>Comissão de Avaliação de Estágio Probatório do Prof. Jesualdo</v>
          </cell>
          <cell r="H306" t="str">
            <v>Port./UAME/008/06</v>
          </cell>
          <cell r="J306">
            <v>38947</v>
          </cell>
          <cell r="K306">
            <v>40042</v>
          </cell>
        </row>
        <row r="310">
          <cell r="A310" t="str">
            <v>Comissão de Avaliação de Estágio Probatório da Profa Bianca Caretta</v>
          </cell>
          <cell r="H310" t="str">
            <v>Port./UAME/007/06</v>
          </cell>
          <cell r="J310">
            <v>38947</v>
          </cell>
          <cell r="K310">
            <v>40042</v>
          </cell>
        </row>
        <row r="314">
          <cell r="A314" t="str">
            <v>Comissão de Avaliação de Estágio Probatório dos Profs.  Henrique e Amanda</v>
          </cell>
          <cell r="H314" t="str">
            <v>Port./UAME/03-04/04</v>
          </cell>
          <cell r="J314">
            <v>38260</v>
          </cell>
          <cell r="K314">
            <v>39354</v>
          </cell>
        </row>
        <row r="318">
          <cell r="A318" t="str">
            <v>Assessor de Ensino da UAME</v>
          </cell>
          <cell r="H318" t="str">
            <v>Port./UAME/006/07</v>
          </cell>
          <cell r="J318">
            <v>39166</v>
          </cell>
        </row>
        <row r="320">
          <cell r="L320">
            <v>100</v>
          </cell>
        </row>
        <row r="324">
          <cell r="A324" t="str">
            <v>Graduação em Engenharia Agrícola</v>
          </cell>
          <cell r="H324" t="str">
            <v>Port./DCCT/011/05</v>
          </cell>
          <cell r="J324">
            <v>38415</v>
          </cell>
          <cell r="K324">
            <v>39187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Pós-Graduação em Matemática</v>
          </cell>
          <cell r="H328" t="str">
            <v>Port./DCCT/055/05</v>
          </cell>
          <cell r="J328">
            <v>38565</v>
          </cell>
        </row>
        <row r="329">
          <cell r="B329" t="str">
            <v>Participação em Colegiado de Curso como membro titular, exceto membro nato</v>
          </cell>
        </row>
        <row r="342">
          <cell r="L342">
            <v>40</v>
          </cell>
        </row>
        <row r="353">
          <cell r="L353">
            <v>0</v>
          </cell>
        </row>
        <row r="372">
          <cell r="A372" t="str">
            <v>Adelailson Peixoto da Silva</v>
          </cell>
          <cell r="F372" t="str">
            <v>UFAL</v>
          </cell>
          <cell r="H372" t="str">
            <v>UFCG</v>
          </cell>
          <cell r="K372">
            <v>39058</v>
          </cell>
          <cell r="L372">
            <v>39058</v>
          </cell>
        </row>
        <row r="373">
          <cell r="C373" t="str">
            <v>Banca Examinadora da dissertação do aluno Jamilson </v>
          </cell>
        </row>
        <row r="406">
          <cell r="A406">
            <v>0</v>
          </cell>
          <cell r="B406">
            <v>0</v>
          </cell>
          <cell r="C406">
            <v>60</v>
          </cell>
          <cell r="D406">
            <v>120</v>
          </cell>
          <cell r="E406">
            <v>0</v>
          </cell>
          <cell r="F406">
            <v>240</v>
          </cell>
          <cell r="G406">
            <v>90</v>
          </cell>
          <cell r="H406">
            <v>50</v>
          </cell>
          <cell r="I406">
            <v>60</v>
          </cell>
          <cell r="J406">
            <v>0</v>
          </cell>
          <cell r="K406">
            <v>0</v>
          </cell>
          <cell r="L406">
            <v>5</v>
          </cell>
        </row>
        <row r="409">
          <cell r="A409">
            <v>0</v>
          </cell>
          <cell r="B409">
            <v>100</v>
          </cell>
          <cell r="C409">
            <v>40</v>
          </cell>
          <cell r="D409">
            <v>0</v>
          </cell>
          <cell r="E409">
            <v>765</v>
          </cell>
        </row>
      </sheetData>
      <sheetData sheetId="35">
        <row r="5">
          <cell r="L5">
            <v>640</v>
          </cell>
        </row>
        <row r="6">
          <cell r="L6">
            <v>440</v>
          </cell>
        </row>
        <row r="8">
          <cell r="L8">
            <v>270</v>
          </cell>
        </row>
        <row r="13">
          <cell r="C13" t="str">
            <v>Antonio Gomes Nunes</v>
          </cell>
          <cell r="J13" t="str">
            <v>1412720-1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37749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39161</v>
          </cell>
          <cell r="L15" t="str">
            <v>Fim Contr.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 01</v>
          </cell>
          <cell r="E57">
            <v>2</v>
          </cell>
          <cell r="F57">
            <v>30</v>
          </cell>
        </row>
        <row r="58">
          <cell r="A58" t="str">
            <v>Cálculo Diferencial e Integral II - T 04</v>
          </cell>
          <cell r="E58">
            <v>2</v>
          </cell>
          <cell r="F58">
            <v>30</v>
          </cell>
        </row>
        <row r="59">
          <cell r="A59" t="str">
            <v>Métodos Quantitativos II - T 01</v>
          </cell>
          <cell r="E59">
            <v>2</v>
          </cell>
          <cell r="F59">
            <v>30</v>
          </cell>
        </row>
        <row r="62">
          <cell r="E62">
            <v>6</v>
          </cell>
          <cell r="F62">
            <v>90</v>
          </cell>
          <cell r="G62">
            <v>180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90</v>
          </cell>
          <cell r="E406">
            <v>0</v>
          </cell>
          <cell r="F406">
            <v>180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270</v>
          </cell>
        </row>
      </sheetData>
      <sheetData sheetId="36">
        <row r="5">
          <cell r="L5">
            <v>1040</v>
          </cell>
        </row>
        <row r="6">
          <cell r="L6">
            <v>760</v>
          </cell>
        </row>
        <row r="8">
          <cell r="L8">
            <v>790</v>
          </cell>
        </row>
        <row r="13">
          <cell r="C13" t="str">
            <v>Cícero Januário Guimarães </v>
          </cell>
          <cell r="J13" t="str">
            <v>1541942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05</v>
          </cell>
          <cell r="E57">
            <v>6</v>
          </cell>
          <cell r="F57">
            <v>90</v>
          </cell>
          <cell r="I57">
            <v>61</v>
          </cell>
          <cell r="J57">
            <v>14</v>
          </cell>
          <cell r="K57">
            <v>30</v>
          </cell>
          <cell r="L57">
            <v>17</v>
          </cell>
        </row>
        <row r="58">
          <cell r="A58" t="str">
            <v>Álgebra Vetorial e Geometria Analítica - T 03</v>
          </cell>
          <cell r="E58">
            <v>4</v>
          </cell>
          <cell r="F58">
            <v>60</v>
          </cell>
          <cell r="I58">
            <v>57</v>
          </cell>
          <cell r="J58">
            <v>19</v>
          </cell>
          <cell r="K58">
            <v>27</v>
          </cell>
          <cell r="L58">
            <v>11</v>
          </cell>
        </row>
        <row r="59">
          <cell r="A59" t="str">
            <v>Álgebra Vetorial e Geometria Analítica - T 06</v>
          </cell>
          <cell r="E59">
            <v>4</v>
          </cell>
          <cell r="F59">
            <v>60</v>
          </cell>
          <cell r="I59">
            <v>59</v>
          </cell>
          <cell r="J59">
            <v>12</v>
          </cell>
          <cell r="K59">
            <v>34</v>
          </cell>
          <cell r="L59">
            <v>13</v>
          </cell>
        </row>
        <row r="62">
          <cell r="E62">
            <v>14</v>
          </cell>
          <cell r="F62">
            <v>210</v>
          </cell>
          <cell r="G62">
            <v>540</v>
          </cell>
          <cell r="I62">
            <v>177</v>
          </cell>
          <cell r="J62">
            <v>45</v>
          </cell>
          <cell r="K62">
            <v>91</v>
          </cell>
          <cell r="L62">
            <v>41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Jáder Martins</v>
          </cell>
        </row>
        <row r="80">
          <cell r="A80" t="str">
            <v>Monitoria de Cálculo Dif. e Integral I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39048</v>
          </cell>
          <cell r="H82">
            <v>39210</v>
          </cell>
        </row>
        <row r="85">
          <cell r="A85" t="str">
            <v>Gustavo Brenno S. Souto</v>
          </cell>
        </row>
        <row r="87">
          <cell r="A87" t="str">
            <v>Monitoria de Álgebra Vetorial e Geometria Analítica</v>
          </cell>
          <cell r="L87" t="str">
            <v>Concluído</v>
          </cell>
        </row>
        <row r="89">
          <cell r="A89" t="str">
            <v>Monitoria</v>
          </cell>
          <cell r="G89">
            <v>39048</v>
          </cell>
          <cell r="H89">
            <v>39210</v>
          </cell>
        </row>
        <row r="104">
          <cell r="L104">
            <v>40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540</v>
          </cell>
          <cell r="G406">
            <v>40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790</v>
          </cell>
        </row>
      </sheetData>
      <sheetData sheetId="37">
        <row r="5">
          <cell r="L5">
            <v>1040</v>
          </cell>
        </row>
        <row r="6">
          <cell r="L6">
            <v>760</v>
          </cell>
        </row>
        <row r="8">
          <cell r="L8">
            <v>630</v>
          </cell>
        </row>
        <row r="13">
          <cell r="C13" t="str">
            <v>Guilherme Luiz O Neto</v>
          </cell>
          <cell r="J13" t="str">
            <v>01541136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III</v>
          </cell>
          <cell r="D15">
            <v>38902</v>
          </cell>
          <cell r="E15" t="str">
            <v>Contrato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03</v>
          </cell>
          <cell r="E57">
            <v>6</v>
          </cell>
          <cell r="F57">
            <v>90</v>
          </cell>
          <cell r="I57">
            <v>61</v>
          </cell>
          <cell r="J57">
            <v>26</v>
          </cell>
          <cell r="K57">
            <v>27</v>
          </cell>
          <cell r="L57">
            <v>8</v>
          </cell>
        </row>
        <row r="58">
          <cell r="A58" t="str">
            <v>Ágebra Vetorial e Geométria Analítica - T 01</v>
          </cell>
          <cell r="E58">
            <v>4</v>
          </cell>
          <cell r="F58">
            <v>60</v>
          </cell>
          <cell r="I58">
            <v>60</v>
          </cell>
          <cell r="J58">
            <v>35</v>
          </cell>
          <cell r="K58">
            <v>25</v>
          </cell>
          <cell r="L58">
            <v>0</v>
          </cell>
        </row>
        <row r="59">
          <cell r="A59" t="str">
            <v>Ágebra Vetorial e Geométria Analítica - T 05</v>
          </cell>
          <cell r="E59">
            <v>4</v>
          </cell>
          <cell r="F59">
            <v>60</v>
          </cell>
          <cell r="I59">
            <v>58</v>
          </cell>
          <cell r="J59">
            <v>29</v>
          </cell>
          <cell r="K59">
            <v>26</v>
          </cell>
          <cell r="L59">
            <v>3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179</v>
          </cell>
          <cell r="J62">
            <v>90</v>
          </cell>
          <cell r="K62">
            <v>78</v>
          </cell>
          <cell r="L62">
            <v>11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420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630</v>
          </cell>
        </row>
      </sheetData>
      <sheetData sheetId="38">
        <row r="5">
          <cell r="L5">
            <v>440</v>
          </cell>
        </row>
        <row r="6">
          <cell r="L6">
            <v>240</v>
          </cell>
        </row>
        <row r="8">
          <cell r="L8">
            <v>225</v>
          </cell>
        </row>
        <row r="13">
          <cell r="C13" t="str">
            <v>Ivaldo Maciel de Brito</v>
          </cell>
          <cell r="J13" t="str">
            <v>7334047-1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38399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39128</v>
          </cell>
          <cell r="L15" t="str">
            <v>Fim Contr.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07</v>
          </cell>
          <cell r="E57">
            <v>2</v>
          </cell>
          <cell r="F57">
            <v>30</v>
          </cell>
        </row>
        <row r="58">
          <cell r="A58" t="str">
            <v>Cálculo Diferencial e Integral I - T 04</v>
          </cell>
          <cell r="E58">
            <v>3</v>
          </cell>
          <cell r="F58">
            <v>45</v>
          </cell>
        </row>
        <row r="62">
          <cell r="E62">
            <v>5</v>
          </cell>
          <cell r="F62">
            <v>75</v>
          </cell>
          <cell r="G62">
            <v>150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75</v>
          </cell>
          <cell r="E406">
            <v>0</v>
          </cell>
          <cell r="F406">
            <v>150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225</v>
          </cell>
        </row>
      </sheetData>
      <sheetData sheetId="39">
        <row r="5">
          <cell r="L5">
            <v>800</v>
          </cell>
        </row>
        <row r="6">
          <cell r="L6">
            <v>760</v>
          </cell>
        </row>
        <row r="8">
          <cell r="L8">
            <v>784</v>
          </cell>
        </row>
        <row r="13">
          <cell r="C13" t="str">
            <v>José Iraponil Costa Lima</v>
          </cell>
          <cell r="J13" t="str">
            <v>1503651-9</v>
          </cell>
          <cell r="L13" t="str">
            <v>Ativa</v>
          </cell>
        </row>
        <row r="15">
          <cell r="A15" t="str">
            <v>Especialista</v>
          </cell>
          <cell r="B15" t="str">
            <v>Auxiliar</v>
          </cell>
          <cell r="C15" t="str">
            <v>I</v>
          </cell>
          <cell r="D15">
            <v>38565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40</v>
          </cell>
        </row>
        <row r="57">
          <cell r="A57" t="str">
            <v>Estatística Aplicada às Ciências Sociais I</v>
          </cell>
          <cell r="E57">
            <v>4</v>
          </cell>
          <cell r="F57">
            <v>60</v>
          </cell>
          <cell r="I57">
            <v>30</v>
          </cell>
          <cell r="J57">
            <v>12</v>
          </cell>
          <cell r="K57">
            <v>15</v>
          </cell>
          <cell r="L57">
            <v>3</v>
          </cell>
        </row>
        <row r="58">
          <cell r="A58" t="str">
            <v>Estatística Econômica e Introdução à Econometria</v>
          </cell>
          <cell r="E58">
            <v>4</v>
          </cell>
          <cell r="F58">
            <v>60</v>
          </cell>
          <cell r="I58">
            <v>28</v>
          </cell>
          <cell r="J58">
            <v>14</v>
          </cell>
          <cell r="K58">
            <v>12</v>
          </cell>
          <cell r="L58">
            <v>2</v>
          </cell>
        </row>
        <row r="59">
          <cell r="A59" t="str">
            <v>Inferência Estatística - T 01</v>
          </cell>
          <cell r="E59">
            <v>4</v>
          </cell>
          <cell r="F59">
            <v>60</v>
          </cell>
          <cell r="I59">
            <v>24</v>
          </cell>
          <cell r="J59">
            <v>14</v>
          </cell>
          <cell r="K59">
            <v>7</v>
          </cell>
          <cell r="L59">
            <v>3</v>
          </cell>
        </row>
        <row r="60">
          <cell r="A60" t="str">
            <v>Inferência Estatística - T 02</v>
          </cell>
          <cell r="E60">
            <v>4</v>
          </cell>
          <cell r="F60">
            <v>60</v>
          </cell>
          <cell r="I60">
            <v>35</v>
          </cell>
          <cell r="J60">
            <v>10</v>
          </cell>
          <cell r="K60">
            <v>22</v>
          </cell>
          <cell r="L60">
            <v>3</v>
          </cell>
        </row>
        <row r="62">
          <cell r="E62">
            <v>16</v>
          </cell>
          <cell r="F62">
            <v>240</v>
          </cell>
          <cell r="G62">
            <v>480</v>
          </cell>
          <cell r="I62">
            <v>117</v>
          </cell>
          <cell r="J62">
            <v>50</v>
          </cell>
          <cell r="K62">
            <v>56</v>
          </cell>
          <cell r="L62">
            <v>11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Complementação de  estudos solicitada pelo aluno Francisco de A. S. Neto</v>
          </cell>
          <cell r="J346">
            <v>39174</v>
          </cell>
          <cell r="K346">
            <v>39216</v>
          </cell>
        </row>
        <row r="353">
          <cell r="L353">
            <v>24</v>
          </cell>
        </row>
        <row r="406">
          <cell r="A406">
            <v>0</v>
          </cell>
          <cell r="B406">
            <v>0</v>
          </cell>
          <cell r="C406">
            <v>40</v>
          </cell>
          <cell r="D406">
            <v>240</v>
          </cell>
          <cell r="E406">
            <v>0</v>
          </cell>
          <cell r="F406">
            <v>480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24</v>
          </cell>
          <cell r="E409">
            <v>784</v>
          </cell>
        </row>
      </sheetData>
      <sheetData sheetId="40">
        <row r="4">
          <cell r="H4" t="str">
            <v>2006.2</v>
          </cell>
        </row>
        <row r="5">
          <cell r="L5">
            <v>1040</v>
          </cell>
        </row>
        <row r="6">
          <cell r="L6">
            <v>760</v>
          </cell>
        </row>
        <row r="8">
          <cell r="L8">
            <v>724</v>
          </cell>
        </row>
        <row r="13">
          <cell r="C13" t="str">
            <v>José Vieira Alves</v>
          </cell>
          <cell r="J13" t="str">
            <v>8330862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38902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Matemática Aplicada à Administração I - T 01</v>
          </cell>
          <cell r="E57">
            <v>4</v>
          </cell>
          <cell r="F57">
            <v>60</v>
          </cell>
          <cell r="I57">
            <v>50</v>
          </cell>
          <cell r="J57">
            <v>27</v>
          </cell>
          <cell r="K57">
            <v>22</v>
          </cell>
          <cell r="L57">
            <v>1</v>
          </cell>
        </row>
        <row r="58">
          <cell r="A58" t="str">
            <v>Matemática Aplicada à Administração I - T 02</v>
          </cell>
          <cell r="E58">
            <v>4</v>
          </cell>
          <cell r="F58">
            <v>60</v>
          </cell>
          <cell r="I58">
            <v>50</v>
          </cell>
          <cell r="J58">
            <v>24</v>
          </cell>
          <cell r="K58">
            <v>24</v>
          </cell>
          <cell r="L58">
            <v>2</v>
          </cell>
        </row>
        <row r="59">
          <cell r="A59" t="str">
            <v>Álgebra Vetorial e Geometria Analítica - T 02</v>
          </cell>
          <cell r="E59">
            <v>4</v>
          </cell>
          <cell r="F59">
            <v>60</v>
          </cell>
          <cell r="I59">
            <v>57</v>
          </cell>
          <cell r="J59">
            <v>26</v>
          </cell>
          <cell r="K59">
            <v>24</v>
          </cell>
          <cell r="L59">
            <v>7</v>
          </cell>
        </row>
        <row r="60">
          <cell r="A60" t="str">
            <v>Álgebra Vetorial e Geometria Analítica - T 08</v>
          </cell>
          <cell r="E60">
            <v>4</v>
          </cell>
          <cell r="F60">
            <v>60</v>
          </cell>
          <cell r="I60">
            <v>24</v>
          </cell>
          <cell r="J60">
            <v>11</v>
          </cell>
          <cell r="K60">
            <v>10</v>
          </cell>
          <cell r="L60">
            <v>3</v>
          </cell>
        </row>
        <row r="62">
          <cell r="E62">
            <v>16</v>
          </cell>
          <cell r="F62">
            <v>240</v>
          </cell>
          <cell r="G62">
            <v>304</v>
          </cell>
          <cell r="I62">
            <v>181</v>
          </cell>
          <cell r="J62">
            <v>88</v>
          </cell>
          <cell r="K62">
            <v>80</v>
          </cell>
          <cell r="L62">
            <v>13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Bruno Rafael Araruna Xavier</v>
          </cell>
        </row>
        <row r="80">
          <cell r="A80" t="str">
            <v>Estágio dos alunos bolsistas  revelados pela  OBMEP / 2005</v>
          </cell>
          <cell r="J80" t="str">
            <v>CNPq</v>
          </cell>
          <cell r="L80" t="str">
            <v>Em andamento</v>
          </cell>
        </row>
        <row r="82">
          <cell r="G82">
            <v>38869</v>
          </cell>
          <cell r="H82">
            <v>39233</v>
          </cell>
        </row>
        <row r="85">
          <cell r="A85" t="str">
            <v>Joana Lira de Q. Marques</v>
          </cell>
        </row>
        <row r="87">
          <cell r="A87" t="str">
            <v>Estágio dos alunos bolsistas  revelados pela  OBMEP / 2005</v>
          </cell>
          <cell r="L87" t="str">
            <v>Em andamento</v>
          </cell>
        </row>
        <row r="89">
          <cell r="G89">
            <v>38869</v>
          </cell>
          <cell r="H89">
            <v>39233</v>
          </cell>
        </row>
        <row r="92">
          <cell r="A92" t="str">
            <v>Diego Emanuel L. Silva</v>
          </cell>
        </row>
        <row r="94">
          <cell r="A94" t="str">
            <v>Estágio dos alunos bolsistas  revelados pela  OBMEP / 2005</v>
          </cell>
          <cell r="L94" t="str">
            <v>Em andamento</v>
          </cell>
        </row>
        <row r="96">
          <cell r="G96">
            <v>38869</v>
          </cell>
          <cell r="H96">
            <v>39233</v>
          </cell>
        </row>
        <row r="99">
          <cell r="A99" t="str">
            <v>Camila Paulino Marques</v>
          </cell>
        </row>
        <row r="101">
          <cell r="A101" t="str">
            <v>Estágio dos alunos bolsistas  revelados pela  OBMEP / 2005</v>
          </cell>
          <cell r="L101" t="str">
            <v>Em andamento</v>
          </cell>
        </row>
        <row r="103">
          <cell r="G103">
            <v>38869</v>
          </cell>
          <cell r="H103">
            <v>39233</v>
          </cell>
        </row>
        <row r="104">
          <cell r="L104">
            <v>120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0040001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80">
          <cell r="A180" t="str">
            <v>Olimpíadas Brasileiras de Matemática (OBM)</v>
          </cell>
          <cell r="I180" t="str">
            <v>Permanente</v>
          </cell>
          <cell r="K180" t="str">
            <v>Em andamento</v>
          </cell>
        </row>
        <row r="182">
          <cell r="A182" t="str">
            <v>Apoio à Comunidade</v>
          </cell>
          <cell r="H182" t="str">
            <v>Coordenador</v>
          </cell>
        </row>
        <row r="184">
          <cell r="E184" t="str">
            <v>Alunos dos ensinos fundamental e médio</v>
          </cell>
          <cell r="I184" t="str">
            <v>UFCG</v>
          </cell>
          <cell r="K184">
            <v>1000</v>
          </cell>
        </row>
        <row r="196">
          <cell r="L196">
            <v>60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240</v>
          </cell>
          <cell r="E406">
            <v>0</v>
          </cell>
          <cell r="F406">
            <v>304</v>
          </cell>
          <cell r="G406">
            <v>120</v>
          </cell>
          <cell r="H406">
            <v>0</v>
          </cell>
          <cell r="I406">
            <v>0</v>
          </cell>
          <cell r="J406">
            <v>60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724</v>
          </cell>
        </row>
      </sheetData>
      <sheetData sheetId="41">
        <row r="5">
          <cell r="L5">
            <v>1040</v>
          </cell>
        </row>
        <row r="6">
          <cell r="L6">
            <v>760</v>
          </cell>
        </row>
        <row r="8">
          <cell r="L8">
            <v>630</v>
          </cell>
        </row>
        <row r="13">
          <cell r="C13" t="str">
            <v>Juliana Aragão de Araújo</v>
          </cell>
          <cell r="J13" t="str">
            <v>2354783-7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38565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01</v>
          </cell>
          <cell r="E57">
            <v>6</v>
          </cell>
          <cell r="F57">
            <v>90</v>
          </cell>
          <cell r="I57">
            <v>61</v>
          </cell>
          <cell r="J57">
            <v>20</v>
          </cell>
          <cell r="K57">
            <v>31</v>
          </cell>
          <cell r="L57">
            <v>10</v>
          </cell>
        </row>
        <row r="58">
          <cell r="A58" t="str">
            <v>Cálculo Dif. e Integral I (Comp.+Elétrica) - T 01</v>
          </cell>
          <cell r="E58">
            <v>4</v>
          </cell>
          <cell r="F58">
            <v>60</v>
          </cell>
          <cell r="I58">
            <v>60</v>
          </cell>
          <cell r="J58">
            <v>33</v>
          </cell>
          <cell r="K58">
            <v>19</v>
          </cell>
          <cell r="L58">
            <v>8</v>
          </cell>
        </row>
        <row r="59">
          <cell r="A59" t="str">
            <v>Matemática Aplicada ao Design</v>
          </cell>
          <cell r="E59">
            <v>4</v>
          </cell>
          <cell r="F59">
            <v>60</v>
          </cell>
          <cell r="I59">
            <v>26</v>
          </cell>
          <cell r="J59">
            <v>4</v>
          </cell>
          <cell r="K59">
            <v>16</v>
          </cell>
          <cell r="L59">
            <v>6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147</v>
          </cell>
          <cell r="J62">
            <v>57</v>
          </cell>
          <cell r="K62">
            <v>66</v>
          </cell>
          <cell r="L62">
            <v>24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420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630</v>
          </cell>
        </row>
      </sheetData>
      <sheetData sheetId="42">
        <row r="5">
          <cell r="L5">
            <v>1040</v>
          </cell>
        </row>
        <row r="6">
          <cell r="L6">
            <v>760</v>
          </cell>
        </row>
        <row r="8">
          <cell r="L8">
            <v>780</v>
          </cell>
        </row>
        <row r="13">
          <cell r="C13" t="str">
            <v>Rosângela da Silva Figueredo</v>
          </cell>
          <cell r="J13" t="str">
            <v>2436471-0</v>
          </cell>
          <cell r="L13" t="str">
            <v>Ativa</v>
          </cell>
        </row>
        <row r="15">
          <cell r="A15" t="str">
            <v>Mestre</v>
          </cell>
          <cell r="B15" t="str">
            <v>Auxiliar</v>
          </cell>
          <cell r="C15" t="str">
            <v>I</v>
          </cell>
          <cell r="D15">
            <v>37946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Substituto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Curso de mestrado vinculado a UFCG ou não</v>
          </cell>
          <cell r="K36">
            <v>38412</v>
          </cell>
          <cell r="L36">
            <v>39171</v>
          </cell>
        </row>
        <row r="38">
          <cell r="A38" t="str">
            <v> Sobre Modelos de Covariância com Erros Elípticos: Uma Abordagem Bayesiana</v>
          </cell>
        </row>
        <row r="51">
          <cell r="L51">
            <v>60</v>
          </cell>
        </row>
        <row r="57">
          <cell r="A57" t="str">
            <v>Probabolidade e Estatística - T 01</v>
          </cell>
          <cell r="E57">
            <v>6</v>
          </cell>
          <cell r="F57">
            <v>90</v>
          </cell>
          <cell r="I57">
            <v>58</v>
          </cell>
          <cell r="J57">
            <v>30</v>
          </cell>
          <cell r="K57">
            <v>2</v>
          </cell>
          <cell r="L57">
            <v>26</v>
          </cell>
        </row>
        <row r="58">
          <cell r="A58" t="str">
            <v>Probabilidade e Estatística -T 02</v>
          </cell>
          <cell r="E58">
            <v>6</v>
          </cell>
          <cell r="F58">
            <v>90</v>
          </cell>
          <cell r="I58">
            <v>60</v>
          </cell>
          <cell r="J58">
            <v>50</v>
          </cell>
          <cell r="K58">
            <v>2</v>
          </cell>
          <cell r="L58">
            <v>8</v>
          </cell>
        </row>
        <row r="59">
          <cell r="A59" t="str">
            <v>Estatística Aplicada a Ciencias Sociais I</v>
          </cell>
          <cell r="E59">
            <v>4</v>
          </cell>
          <cell r="F59">
            <v>60</v>
          </cell>
          <cell r="I59">
            <v>12</v>
          </cell>
          <cell r="J59">
            <v>4</v>
          </cell>
          <cell r="K59">
            <v>3</v>
          </cell>
          <cell r="L59">
            <v>5</v>
          </cell>
        </row>
        <row r="62">
          <cell r="E62">
            <v>16</v>
          </cell>
          <cell r="F62">
            <v>240</v>
          </cell>
          <cell r="G62">
            <v>480</v>
          </cell>
          <cell r="I62">
            <v>130</v>
          </cell>
          <cell r="J62">
            <v>84</v>
          </cell>
          <cell r="K62">
            <v>7</v>
          </cell>
          <cell r="L62">
            <v>39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 R. S. Figueiredo, Sobre Modelos de Covariância com Erros Elípticos: Uma Abordagem Bayesiana, Dissertação de mestrado, PPGMat-UFCG, 30/03/07.</v>
          </cell>
        </row>
        <row r="201">
          <cell r="B201" t="str">
            <v>Dissertação defendida e aprovada.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60</v>
          </cell>
          <cell r="D406">
            <v>240</v>
          </cell>
          <cell r="E406">
            <v>0</v>
          </cell>
          <cell r="F406">
            <v>480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780</v>
          </cell>
        </row>
      </sheetData>
      <sheetData sheetId="43">
        <row r="5">
          <cell r="L5">
            <v>1040</v>
          </cell>
        </row>
        <row r="6">
          <cell r="L6">
            <v>760</v>
          </cell>
        </row>
        <row r="8">
          <cell r="L8">
            <v>720</v>
          </cell>
        </row>
        <row r="13">
          <cell r="C13" t="str">
            <v>Tatiana Rocha de Souza</v>
          </cell>
          <cell r="J13" t="str">
            <v>1521505-7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37950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Equações Diferenciais Lineares – T 01</v>
          </cell>
          <cell r="E57">
            <v>4</v>
          </cell>
          <cell r="F57">
            <v>60</v>
          </cell>
          <cell r="I57">
            <v>57</v>
          </cell>
          <cell r="J57">
            <v>27</v>
          </cell>
          <cell r="K57">
            <v>15</v>
          </cell>
          <cell r="L57">
            <v>15</v>
          </cell>
        </row>
        <row r="58">
          <cell r="A58" t="str">
            <v>Equações Diferenciais Lineares – T 03</v>
          </cell>
          <cell r="E58">
            <v>4</v>
          </cell>
          <cell r="F58">
            <v>60</v>
          </cell>
          <cell r="I58">
            <v>60</v>
          </cell>
          <cell r="J58">
            <v>36</v>
          </cell>
          <cell r="K58">
            <v>14</v>
          </cell>
          <cell r="L58">
            <v>10</v>
          </cell>
        </row>
        <row r="59">
          <cell r="A59" t="str">
            <v>Métodos Quantitativos I</v>
          </cell>
          <cell r="E59">
            <v>4</v>
          </cell>
          <cell r="F59">
            <v>60</v>
          </cell>
          <cell r="I59">
            <v>60</v>
          </cell>
          <cell r="J59">
            <v>35</v>
          </cell>
          <cell r="K59">
            <v>21</v>
          </cell>
          <cell r="L59">
            <v>4</v>
          </cell>
        </row>
        <row r="60">
          <cell r="A60" t="str">
            <v>Métodos Quantitativos III</v>
          </cell>
          <cell r="E60">
            <v>4</v>
          </cell>
          <cell r="F60">
            <v>60</v>
          </cell>
          <cell r="I60">
            <v>53</v>
          </cell>
          <cell r="J60">
            <v>29</v>
          </cell>
          <cell r="K60">
            <v>21</v>
          </cell>
          <cell r="L60">
            <v>3</v>
          </cell>
        </row>
        <row r="62">
          <cell r="E62">
            <v>16</v>
          </cell>
          <cell r="F62">
            <v>240</v>
          </cell>
          <cell r="G62">
            <v>480</v>
          </cell>
          <cell r="I62">
            <v>230</v>
          </cell>
          <cell r="J62">
            <v>127</v>
          </cell>
          <cell r="K62">
            <v>71</v>
          </cell>
          <cell r="L62">
            <v>32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240</v>
          </cell>
          <cell r="E406">
            <v>0</v>
          </cell>
          <cell r="F406">
            <v>480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720</v>
          </cell>
        </row>
      </sheetData>
      <sheetData sheetId="44">
        <row r="5">
          <cell r="L5">
            <v>0</v>
          </cell>
        </row>
        <row r="6">
          <cell r="L6">
            <v>0</v>
          </cell>
        </row>
        <row r="8">
          <cell r="L8">
            <v>21</v>
          </cell>
        </row>
        <row r="13">
          <cell r="C13" t="str">
            <v>Aparecido Jesuino de Souza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Participante</v>
          </cell>
          <cell r="J142">
            <v>39144</v>
          </cell>
          <cell r="K142">
            <v>39874</v>
          </cell>
        </row>
        <row r="166">
          <cell r="L166">
            <v>10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6">
          <cell r="A306" t="str">
            <v>Comissão de Avaliação de Estágio Probatório da Profa Bianca Caretta</v>
          </cell>
          <cell r="H306" t="str">
            <v>Port./UAME/007/06</v>
          </cell>
          <cell r="J306">
            <v>38947</v>
          </cell>
          <cell r="K306">
            <v>40042</v>
          </cell>
        </row>
        <row r="310">
          <cell r="A310" t="str">
            <v>Comissão de Avaliação de Estágio Probatório do Prof. Jesualdo</v>
          </cell>
          <cell r="H310" t="str">
            <v>Port./UAME/008/06</v>
          </cell>
          <cell r="J310">
            <v>38947</v>
          </cell>
          <cell r="K310">
            <v>40042</v>
          </cell>
        </row>
        <row r="314">
          <cell r="A314" t="str">
            <v>Comissão de Avaliação de Estágio Probatório do Prof. (Claudianor)</v>
          </cell>
          <cell r="H314" t="str">
            <v>Port./UAME/004/06</v>
          </cell>
          <cell r="J314">
            <v>38947</v>
          </cell>
          <cell r="K314">
            <v>40042</v>
          </cell>
        </row>
        <row r="320">
          <cell r="L320">
            <v>11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5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6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7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8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B1">
      <selection activeCell="I2" sqref="I2:P2"/>
    </sheetView>
  </sheetViews>
  <sheetFormatPr defaultColWidth="9.140625" defaultRowHeight="12.75"/>
  <cols>
    <col min="6" max="6" width="8.140625" style="0" customWidth="1"/>
    <col min="7" max="7" width="10.57421875" style="0" customWidth="1"/>
    <col min="10" max="10" width="2.7109375" style="0" customWidth="1"/>
  </cols>
  <sheetData>
    <row r="1" spans="1:16" ht="16.5" thickBot="1">
      <c r="A1" s="189" t="s">
        <v>333</v>
      </c>
      <c r="B1" s="190"/>
      <c r="C1" s="190"/>
      <c r="D1" s="190"/>
      <c r="E1" s="190"/>
      <c r="F1" s="191"/>
      <c r="G1" s="190"/>
      <c r="H1" s="190"/>
      <c r="I1" s="190"/>
      <c r="J1" s="190"/>
      <c r="K1" s="186" t="str">
        <f>'[1]p1'!$D$3</f>
        <v>Matemática e Estatística</v>
      </c>
      <c r="L1" s="186"/>
      <c r="M1" s="186"/>
      <c r="N1" s="186"/>
      <c r="O1" s="186"/>
      <c r="P1" s="187"/>
    </row>
    <row r="2" spans="1:16" ht="16.5" thickBot="1">
      <c r="A2" s="193"/>
      <c r="B2" s="193"/>
      <c r="C2" s="193"/>
      <c r="D2" s="193"/>
      <c r="E2" s="193"/>
      <c r="F2" s="185"/>
      <c r="G2" s="160" t="s">
        <v>84</v>
      </c>
      <c r="H2" s="161" t="str">
        <f>'[1]p1'!$H$4</f>
        <v>2006.2</v>
      </c>
      <c r="I2" s="192"/>
      <c r="J2" s="193"/>
      <c r="K2" s="193"/>
      <c r="L2" s="193"/>
      <c r="M2" s="193"/>
      <c r="N2" s="193"/>
      <c r="O2" s="193"/>
      <c r="P2" s="193"/>
    </row>
  </sheetData>
  <mergeCells count="4">
    <mergeCell ref="A1:J1"/>
    <mergeCell ref="I2:P2"/>
    <mergeCell ref="A2:F2"/>
    <mergeCell ref="K1:P1"/>
  </mergeCells>
  <printOptions horizontalCentered="1" verticalCentered="1"/>
  <pageMargins left="0.7874015748031497" right="0.3937007874015748" top="0.5905511811023623" bottom="0.5905511811023623" header="0.31496062992125984" footer="0.31496062992125984"/>
  <pageSetup horizontalDpi="300" verticalDpi="3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82" t="s">
        <v>98</v>
      </c>
      <c r="B3" s="383"/>
      <c r="C3" s="383"/>
      <c r="D3" s="384"/>
      <c r="E3" s="387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9"/>
      <c r="R3" s="37" t="s">
        <v>84</v>
      </c>
      <c r="S3" s="59" t="str">
        <f>'[1]p1'!$H$4</f>
        <v>2006.2</v>
      </c>
    </row>
    <row r="4" spans="1:19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8" customFormat="1" ht="13.5" thickBo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ht="13.5" thickBot="1">
      <c r="A6" s="405" t="s">
        <v>30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7"/>
      <c r="M6" s="406" t="s">
        <v>17</v>
      </c>
      <c r="N6" s="406"/>
      <c r="O6" s="406"/>
      <c r="P6" s="406"/>
      <c r="Q6" s="32"/>
      <c r="R6" s="33" t="s">
        <v>19</v>
      </c>
      <c r="S6" s="30" t="s">
        <v>25</v>
      </c>
    </row>
    <row r="7" spans="1:19" s="34" customFormat="1" ht="12.75" customHeight="1">
      <c r="A7" s="390" t="str">
        <f>T('[1]p5'!$C$13:$G$13)</f>
        <v>Antônio José da Silva</v>
      </c>
      <c r="B7" s="391"/>
      <c r="C7" s="391"/>
      <c r="D7" s="391"/>
      <c r="E7" s="391"/>
      <c r="F7" s="392"/>
      <c r="G7" s="397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</row>
    <row r="8" spans="1:19" s="3" customFormat="1" ht="13.5" customHeight="1">
      <c r="A8" s="414" t="str">
        <f>IF('[1]p5'!$A$295&lt;&gt;0,'[1]p5'!$A$295,"")</f>
        <v>Coordenador do Curso de Graduação em Matemática.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 t="str">
        <f>IF('[1]p5'!$H$295&lt;&gt;0,'[1]p5'!$H$295,"")</f>
        <v>Port. R/SRH/267/2006</v>
      </c>
      <c r="N8" s="414"/>
      <c r="O8" s="414"/>
      <c r="P8" s="414"/>
      <c r="Q8" s="414"/>
      <c r="R8" s="35">
        <f>IF('[1]p5'!$J$295&lt;&gt;0,'[1]p5'!$J$295,"")</f>
        <v>38789</v>
      </c>
      <c r="S8" s="35">
        <f>IF('[1]p5'!$K$295&lt;&gt;0,'[1]p5'!$K$295,"")</f>
        <v>39519</v>
      </c>
    </row>
    <row r="9" spans="1:19" s="3" customFormat="1" ht="11.25">
      <c r="A9" s="41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</row>
    <row r="10" spans="1:19" s="34" customFormat="1" ht="12.75" customHeight="1">
      <c r="A10" s="390" t="str">
        <f>T('[1]p9'!$C$13:$G$13)</f>
        <v>Bráulio Maia Junior</v>
      </c>
      <c r="B10" s="391"/>
      <c r="C10" s="391"/>
      <c r="D10" s="391"/>
      <c r="E10" s="391"/>
      <c r="F10" s="392"/>
      <c r="G10" s="397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</row>
    <row r="11" spans="1:19" s="3" customFormat="1" ht="13.5" customHeight="1">
      <c r="A11" s="414" t="str">
        <f>IF('[1]p9'!$A$295&lt;&gt;0,'[1]p9'!$A$295,"")</f>
        <v>Diretor do Centro de Ciências e Tecnologia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 t="str">
        <f>IF('[1]p9'!$H$295&lt;&gt;0,'[1]p9'!$H$295,"")</f>
        <v>Port.R/SRH/No.1098</v>
      </c>
      <c r="N11" s="414"/>
      <c r="O11" s="414"/>
      <c r="P11" s="414"/>
      <c r="Q11" s="414"/>
      <c r="R11" s="35">
        <f>IF('[1]p9'!$J$295&lt;&gt;0,'[1]p9'!$J$295,"")</f>
        <v>38657</v>
      </c>
      <c r="S11" s="35">
        <f>IF('[1]p9'!$K$295&lt;&gt;0,'[1]p9'!$K$295,"")</f>
        <v>40117</v>
      </c>
    </row>
    <row r="12" spans="1:19" s="3" customFormat="1" ht="11.25">
      <c r="A12" s="412"/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</row>
    <row r="13" spans="1:19" s="34" customFormat="1" ht="12.75" customHeight="1">
      <c r="A13" s="390" t="str">
        <f>T('[1]p10'!$C$13:$G$13)</f>
        <v>Claudianor Oliveira Alves</v>
      </c>
      <c r="B13" s="391"/>
      <c r="C13" s="391"/>
      <c r="D13" s="391"/>
      <c r="E13" s="391"/>
      <c r="F13" s="392"/>
      <c r="G13" s="397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</row>
    <row r="14" spans="1:19" s="3" customFormat="1" ht="13.5" customHeight="1">
      <c r="A14" s="414" t="str">
        <f>IF('[1]p10'!$A$295&lt;&gt;0,'[1]p10'!$A$295,"")</f>
        <v>Coordenador do Programa de Pós-Graduação em Matemática da UFCG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 t="str">
        <f>IF('[1]p10'!$H$295&lt;&gt;0,'[1]p10'!$H$295,"")</f>
        <v>Port. R/SRH/269/2006</v>
      </c>
      <c r="N14" s="414"/>
      <c r="O14" s="414"/>
      <c r="P14" s="414"/>
      <c r="Q14" s="414"/>
      <c r="R14" s="35">
        <f>IF('[1]p10'!$J$295&lt;&gt;0,'[1]p10'!$J$295,"")</f>
        <v>38791</v>
      </c>
      <c r="S14" s="35">
        <f>IF('[1]p10'!$K$295&lt;&gt;0,'[1]p10'!$K$295,"")</f>
        <v>39521</v>
      </c>
    </row>
    <row r="15" spans="1:19" s="3" customFormat="1" ht="11.25">
      <c r="A15" s="412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</row>
    <row r="16" spans="1:19" s="34" customFormat="1" ht="12.75" customHeight="1">
      <c r="A16" s="390" t="str">
        <f>T('[1]p17'!$C$13:$G$13)</f>
        <v>Jaime Alves Barbosa Sobrinho</v>
      </c>
      <c r="B16" s="391"/>
      <c r="C16" s="391"/>
      <c r="D16" s="391"/>
      <c r="E16" s="391"/>
      <c r="F16" s="392"/>
      <c r="G16" s="397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</row>
    <row r="17" spans="1:19" s="3" customFormat="1" ht="13.5" customHeight="1">
      <c r="A17" s="414" t="str">
        <f>IF('[1]p17'!$A$295&lt;&gt;0,'[1]p17'!$A$295,"")</f>
        <v>Coordenador Administrativo da UAME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 t="str">
        <f>IF('[1]p17'!$H$295&lt;&gt;0,'[1]p17'!$H$295,"")</f>
        <v>Port./R/SRH/265/2006</v>
      </c>
      <c r="N17" s="414"/>
      <c r="O17" s="414"/>
      <c r="P17" s="414"/>
      <c r="Q17" s="414"/>
      <c r="R17" s="35">
        <f>IF('[1]p17'!$J$295&lt;&gt;0,'[1]p17'!$J$295,"")</f>
        <v>38789</v>
      </c>
      <c r="S17" s="35">
        <f>IF('[1]p17'!$K$295&lt;&gt;0,'[1]p17'!$K$295,"")</f>
        <v>39519</v>
      </c>
    </row>
    <row r="18" spans="1:19" s="3" customFormat="1" ht="11.25">
      <c r="A18" s="412"/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</row>
    <row r="19" spans="1:19" s="34" customFormat="1" ht="12.75" customHeight="1">
      <c r="A19" s="390" t="str">
        <f>T('[1]p19'!$C$13:$G$13)</f>
        <v>José de Arimatéia Fernandes</v>
      </c>
      <c r="B19" s="391"/>
      <c r="C19" s="391"/>
      <c r="D19" s="391"/>
      <c r="E19" s="391"/>
      <c r="F19" s="392"/>
      <c r="G19" s="397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</row>
    <row r="20" spans="1:19" s="3" customFormat="1" ht="13.5" customHeight="1">
      <c r="A20" s="414" t="str">
        <f>IF('[1]p19'!$A$295&lt;&gt;0,'[1]p19'!$A$295,"")</f>
        <v>Coordenador de Pesquisa e Extensão da UAME/CCT/UFCG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 t="str">
        <f>IF('[1]p19'!$H$295&lt;&gt;0,'[1]p19'!$H$295,"")</f>
        <v>Port. R/SRH/270/2006</v>
      </c>
      <c r="N20" s="414"/>
      <c r="O20" s="414"/>
      <c r="P20" s="414"/>
      <c r="Q20" s="414"/>
      <c r="R20" s="35">
        <f>IF('[1]p19'!$J$295&lt;&gt;0,'[1]p19'!$J$295,"")</f>
        <v>38789</v>
      </c>
      <c r="S20" s="35">
        <f>IF('[1]p19'!$K$295&lt;&gt;0,'[1]p19'!$K$295,"")</f>
        <v>39519</v>
      </c>
    </row>
  </sheetData>
  <sheetProtection password="CA19" sheet="1" objects="1" scenarios="1"/>
  <mergeCells count="31">
    <mergeCell ref="A20:L20"/>
    <mergeCell ref="M20:Q20"/>
    <mergeCell ref="A1:S1"/>
    <mergeCell ref="A2:S2"/>
    <mergeCell ref="A3:D3"/>
    <mergeCell ref="A4:S5"/>
    <mergeCell ref="M6:P6"/>
    <mergeCell ref="A17:L17"/>
    <mergeCell ref="M17:Q17"/>
    <mergeCell ref="A18:S18"/>
    <mergeCell ref="A19:F19"/>
    <mergeCell ref="G19:S19"/>
    <mergeCell ref="A14:L14"/>
    <mergeCell ref="M14:Q14"/>
    <mergeCell ref="A15:S15"/>
    <mergeCell ref="A16:F16"/>
    <mergeCell ref="G16:S16"/>
    <mergeCell ref="A11:L11"/>
    <mergeCell ref="M11:Q11"/>
    <mergeCell ref="A12:S12"/>
    <mergeCell ref="A13:F13"/>
    <mergeCell ref="G13:S13"/>
    <mergeCell ref="A8:L8"/>
    <mergeCell ref="M8:Q8"/>
    <mergeCell ref="A9:S9"/>
    <mergeCell ref="A10:F10"/>
    <mergeCell ref="G10:S10"/>
    <mergeCell ref="E3:Q3"/>
    <mergeCell ref="A6:L6"/>
    <mergeCell ref="A7:F7"/>
    <mergeCell ref="G7:S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3.8515625" style="0" customWidth="1"/>
    <col min="18" max="18" width="19.8515625" style="0" customWidth="1"/>
    <col min="19" max="19" width="8.0039062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82" t="s">
        <v>81</v>
      </c>
      <c r="B3" s="383"/>
      <c r="C3" s="383"/>
      <c r="D3" s="383"/>
      <c r="E3" s="384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9"/>
      <c r="R3" s="37" t="s">
        <v>84</v>
      </c>
      <c r="S3" s="59" t="str">
        <f>'[1]p1'!$H$4</f>
        <v>2006.2</v>
      </c>
    </row>
    <row r="4" spans="1:19" s="1" customFormat="1" ht="12.75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</row>
    <row r="5" spans="1:19" s="8" customFormat="1" ht="13.5" thickBot="1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</row>
    <row r="6" spans="1:19" ht="13.5" thickBot="1">
      <c r="A6" s="405" t="s">
        <v>29</v>
      </c>
      <c r="B6" s="406"/>
      <c r="C6" s="406"/>
      <c r="D6" s="406"/>
      <c r="E6" s="406"/>
      <c r="F6" s="406"/>
      <c r="G6" s="406"/>
      <c r="H6" s="405" t="s">
        <v>24</v>
      </c>
      <c r="I6" s="406"/>
      <c r="J6" s="406"/>
      <c r="K6" s="406"/>
      <c r="L6" s="406"/>
      <c r="M6" s="406"/>
      <c r="N6" s="406"/>
      <c r="O6" s="406"/>
      <c r="P6" s="406"/>
      <c r="Q6" s="407"/>
      <c r="R6" s="158" t="s">
        <v>315</v>
      </c>
      <c r="S6" s="30" t="s">
        <v>316</v>
      </c>
    </row>
    <row r="7" spans="1:19" s="45" customFormat="1" ht="14.25" customHeight="1">
      <c r="A7" s="422" t="str">
        <f>T('[1]p5'!$C$13:$G$13)</f>
        <v>Antônio José da Silva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</row>
    <row r="8" spans="1:19" s="3" customFormat="1" ht="13.5" customHeight="1">
      <c r="A8" s="414" t="str">
        <f>IF('[1]p5'!$A$271&lt;&gt;0,'[1]p5'!$A$271,"")</f>
        <v>Defesa do aluno  Antonio Luiz Soares Santos</v>
      </c>
      <c r="B8" s="414"/>
      <c r="C8" s="414"/>
      <c r="D8" s="414"/>
      <c r="E8" s="414"/>
      <c r="F8" s="414"/>
      <c r="G8" s="414"/>
      <c r="H8" s="414" t="str">
        <f>IF('[1]p5'!$B$272&lt;&gt;0,'[1]p5'!$B$272,"")</f>
        <v>Banca examinadora de dissertação</v>
      </c>
      <c r="I8" s="414"/>
      <c r="J8" s="414"/>
      <c r="K8" s="414"/>
      <c r="L8" s="414"/>
      <c r="M8" s="414"/>
      <c r="N8" s="414"/>
      <c r="O8" s="414"/>
      <c r="P8" s="414"/>
      <c r="Q8" s="414"/>
      <c r="R8" s="35" t="str">
        <f>IF('[1]p5'!$H$271&lt;&gt;0,'[1]p5'!$H$271,"")</f>
        <v>UFRN/NATAL</v>
      </c>
      <c r="S8" s="35">
        <f>IF('[1]p5'!$K$271&lt;&gt;0,'[1]p5'!$K$271,"")</f>
        <v>39129</v>
      </c>
    </row>
    <row r="9" spans="1:19" s="45" customFormat="1" ht="14.25" customHeight="1">
      <c r="A9" s="422" t="str">
        <f>T('[1]p7'!$C$13:$G$13)</f>
        <v>Aparecido Jesuino de Souza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</row>
    <row r="10" spans="1:19" s="3" customFormat="1" ht="13.5" customHeight="1">
      <c r="A10" s="414" t="str">
        <f>IF('[1]p7'!$A$271&lt;&gt;0,'[1]p7'!$A$271,"")</f>
        <v>Defesa do aluno Hallyson G. G. Morais Lima</v>
      </c>
      <c r="B10" s="414"/>
      <c r="C10" s="414"/>
      <c r="D10" s="414"/>
      <c r="E10" s="414"/>
      <c r="F10" s="414"/>
      <c r="G10" s="414"/>
      <c r="H10" s="414" t="str">
        <f>IF('[1]p7'!$B$272&lt;&gt;0,'[1]p7'!$B$272,"")</f>
        <v>Banca examinadora de dissertação</v>
      </c>
      <c r="I10" s="414"/>
      <c r="J10" s="414"/>
      <c r="K10" s="414"/>
      <c r="L10" s="414"/>
      <c r="M10" s="414"/>
      <c r="N10" s="414"/>
      <c r="O10" s="414"/>
      <c r="P10" s="414"/>
      <c r="Q10" s="414"/>
      <c r="R10" s="35" t="str">
        <f>IF('[1]p7'!$H$271&lt;&gt;0,'[1]p7'!$H$271,"")</f>
        <v>UFCG</v>
      </c>
      <c r="S10" s="35">
        <f>IF('[1]p7'!$K$271&lt;&gt;0,'[1]p7'!$K$271,"")</f>
        <v>39164</v>
      </c>
    </row>
    <row r="11" spans="1:19" s="45" customFormat="1" ht="14.25" customHeight="1">
      <c r="A11" s="422" t="str">
        <f>T('[1]p8'!$C$13:$G$13)</f>
        <v>Bianca Morelli Casalvara Caretta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</row>
    <row r="12" spans="1:19" s="3" customFormat="1" ht="13.5" customHeight="1">
      <c r="A12" s="414" t="str">
        <f>IF('[1]p8'!$A$271&lt;&gt;0,'[1]p8'!$A$271,"")</f>
        <v>Banca em defesa de dissertação de mestrado (Joselma)</v>
      </c>
      <c r="B12" s="414"/>
      <c r="C12" s="414"/>
      <c r="D12" s="414"/>
      <c r="E12" s="414"/>
      <c r="F12" s="414"/>
      <c r="G12" s="414"/>
      <c r="H12" s="414" t="str">
        <f>IF('[1]p8'!$B$272&lt;&gt;0,'[1]p8'!$B$272,"")</f>
        <v>Banca examinadora de dissertação</v>
      </c>
      <c r="I12" s="414"/>
      <c r="J12" s="414"/>
      <c r="K12" s="414"/>
      <c r="L12" s="414"/>
      <c r="M12" s="414"/>
      <c r="N12" s="414"/>
      <c r="O12" s="414"/>
      <c r="P12" s="414"/>
      <c r="Q12" s="414"/>
      <c r="R12" s="35" t="str">
        <f>IF('[1]p8'!$H$271&lt;&gt;0,'[1]p8'!$H$271,"")</f>
        <v>UAME - UFCG</v>
      </c>
      <c r="S12" s="35">
        <f>IF('[1]p8'!$K$271&lt;&gt;0,'[1]p8'!$K$271,"")</f>
        <v>39190</v>
      </c>
    </row>
    <row r="13" spans="1:19" s="45" customFormat="1" ht="14.25" customHeight="1">
      <c r="A13" s="422" t="str">
        <f>T('[1]p10'!$C$13:$G$13)</f>
        <v>Claudianor Oliveira Alves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</row>
    <row r="14" spans="1:19" s="3" customFormat="1" ht="13.5" customHeight="1">
      <c r="A14" s="414" t="str">
        <f>IF('[1]p10'!$A$271&lt;&gt;0,'[1]p10'!$A$271,"")</f>
        <v>Marcelo José Dias Nascimento</v>
      </c>
      <c r="B14" s="414"/>
      <c r="C14" s="414"/>
      <c r="D14" s="414"/>
      <c r="E14" s="414"/>
      <c r="F14" s="414"/>
      <c r="G14" s="414"/>
      <c r="H14" s="414" t="str">
        <f>IF('[1]p10'!$B$272&lt;&gt;0,'[1]p10'!$B$272,"")</f>
        <v>Banca examinadora de tese</v>
      </c>
      <c r="I14" s="414"/>
      <c r="J14" s="414"/>
      <c r="K14" s="414"/>
      <c r="L14" s="414"/>
      <c r="M14" s="414"/>
      <c r="N14" s="414"/>
      <c r="O14" s="414"/>
      <c r="P14" s="414"/>
      <c r="Q14" s="414"/>
      <c r="R14" s="35" t="str">
        <f>IF('[1]p10'!$H$271&lt;&gt;0,'[1]p10'!$H$271,"")</f>
        <v>USP</v>
      </c>
      <c r="S14" s="35">
        <f>IF('[1]p10'!$K$271&lt;&gt;0,'[1]p10'!$K$271,"")</f>
        <v>39128</v>
      </c>
    </row>
    <row r="15" spans="1:19" s="3" customFormat="1" ht="13.5" customHeight="1">
      <c r="A15" s="414" t="str">
        <f>IF('[1]p10'!$A$274&lt;&gt;0,'[1]p10'!$A$274,"")</f>
        <v>José Anderson Valença Cardoso</v>
      </c>
      <c r="B15" s="414"/>
      <c r="C15" s="414"/>
      <c r="D15" s="414"/>
      <c r="E15" s="414"/>
      <c r="F15" s="414"/>
      <c r="G15" s="414"/>
      <c r="H15" s="414" t="str">
        <f>IF('[1]p10'!$B$275&lt;&gt;0,'[1]p10'!$B$275,"")</f>
        <v>Banca examinadora de dissertação</v>
      </c>
      <c r="I15" s="414"/>
      <c r="J15" s="414"/>
      <c r="K15" s="414"/>
      <c r="L15" s="414"/>
      <c r="M15" s="414"/>
      <c r="N15" s="414"/>
      <c r="O15" s="414"/>
      <c r="P15" s="414"/>
      <c r="Q15" s="414"/>
      <c r="R15" s="35" t="str">
        <f>IF('[1]p10'!$H$274&lt;&gt;0,'[1]p10'!$H$274,"")</f>
        <v>UFPB</v>
      </c>
      <c r="S15" s="35">
        <f>IF('[1]p10'!$K$274&lt;&gt;0,'[1]p10'!$K$274,"")</f>
        <v>39141</v>
      </c>
    </row>
    <row r="16" spans="1:19" s="3" customFormat="1" ht="13.5" customHeight="1">
      <c r="A16" s="414" t="str">
        <f>IF('[1]p10'!$A$277&lt;&gt;0,'[1]p10'!$A$277,"")</f>
        <v>Rutyele Ribeiro Caldeira</v>
      </c>
      <c r="B16" s="414"/>
      <c r="C16" s="414"/>
      <c r="D16" s="414"/>
      <c r="E16" s="414"/>
      <c r="F16" s="414"/>
      <c r="G16" s="414"/>
      <c r="H16" s="414" t="str">
        <f>IF('[1]p10'!$B$278&lt;&gt;0,'[1]p10'!$B$278,"")</f>
        <v>Banca examinadora de dissertação</v>
      </c>
      <c r="I16" s="414"/>
      <c r="J16" s="414"/>
      <c r="K16" s="414"/>
      <c r="L16" s="414"/>
      <c r="M16" s="414"/>
      <c r="N16" s="414"/>
      <c r="O16" s="414"/>
      <c r="P16" s="414"/>
      <c r="Q16" s="414"/>
      <c r="R16" s="35" t="str">
        <f>IF('[1]p10'!$H$277&lt;&gt;0,'[1]p10'!$H$277,"")</f>
        <v>UFMG</v>
      </c>
      <c r="S16" s="35">
        <f>IF('[1]p10'!$K$277&lt;&gt;0,'[1]p10'!$K$277,"")</f>
        <v>39150</v>
      </c>
    </row>
    <row r="17" spans="1:19" s="45" customFormat="1" ht="14.25" customHeight="1">
      <c r="A17" s="422" t="str">
        <f>T('[1]p11'!$C$13:$G$13)</f>
        <v>Daniel Cordeiro de Morais Filho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</row>
    <row r="18" spans="1:19" s="3" customFormat="1" ht="13.5" customHeight="1">
      <c r="A18" s="414" t="str">
        <f>IF('[1]p11'!$A$271&lt;&gt;0,'[1]p11'!$A$271,"")</f>
        <v>Defesa do aluno Romero Alves de Melo</v>
      </c>
      <c r="B18" s="414"/>
      <c r="C18" s="414"/>
      <c r="D18" s="414"/>
      <c r="E18" s="414"/>
      <c r="F18" s="414"/>
      <c r="G18" s="414"/>
      <c r="H18" s="414" t="str">
        <f>IF('[1]p11'!$B$272&lt;&gt;0,'[1]p11'!$B$272,"")</f>
        <v>Banca examinadora de dissertação</v>
      </c>
      <c r="I18" s="414"/>
      <c r="J18" s="414"/>
      <c r="K18" s="414"/>
      <c r="L18" s="414"/>
      <c r="M18" s="414"/>
      <c r="N18" s="414"/>
      <c r="O18" s="414"/>
      <c r="P18" s="414"/>
      <c r="Q18" s="414"/>
      <c r="R18" s="35" t="str">
        <f>IF('[1]p11'!$H$271&lt;&gt;0,'[1]p11'!$H$271,"")</f>
        <v>UFCG</v>
      </c>
      <c r="S18" s="35">
        <f>IF('[1]p11'!$K$271&lt;&gt;0,'[1]p11'!$K$271,"")</f>
        <v>39071</v>
      </c>
    </row>
    <row r="19" spans="1:19" s="45" customFormat="1" ht="14.25" customHeight="1">
      <c r="A19" s="422" t="str">
        <f>T('[1]p13'!$C$13:$G$13)</f>
        <v>Francisco Antônio Morais de Souza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</row>
    <row r="20" spans="1:19" s="3" customFormat="1" ht="13.5" customHeight="1">
      <c r="A20" s="414" t="str">
        <f>IF('[1]p13'!$A$271&lt;&gt;0,'[1]p13'!$A$271,"")</f>
        <v>Defesa da aluna Rosângela da Silva Figueredo</v>
      </c>
      <c r="B20" s="414"/>
      <c r="C20" s="414"/>
      <c r="D20" s="414"/>
      <c r="E20" s="414"/>
      <c r="F20" s="414"/>
      <c r="G20" s="414"/>
      <c r="H20" s="414" t="str">
        <f>IF('[1]p13'!$B$272&lt;&gt;0,'[1]p13'!$B$272,"")</f>
        <v>Banca examinadora de dissertação</v>
      </c>
      <c r="I20" s="414"/>
      <c r="J20" s="414"/>
      <c r="K20" s="414"/>
      <c r="L20" s="414"/>
      <c r="M20" s="414"/>
      <c r="N20" s="414"/>
      <c r="O20" s="414"/>
      <c r="P20" s="414"/>
      <c r="Q20" s="414"/>
      <c r="R20" s="35" t="str">
        <f>IF('[1]p13'!$H$271&lt;&gt;0,'[1]p13'!$H$271,"")</f>
        <v>UFCG - Campina Grande</v>
      </c>
      <c r="S20" s="35">
        <f>IF('[1]p13'!$K$271&lt;&gt;0,'[1]p13'!$K$271,"")</f>
        <v>39171</v>
      </c>
    </row>
    <row r="21" spans="1:19" s="45" customFormat="1" ht="14.25" customHeight="1">
      <c r="A21" s="422" t="str">
        <f>T('[1]p19'!$C$13:$G$13)</f>
        <v>José de Arimatéia Fernandes</v>
      </c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</row>
    <row r="22" spans="1:19" s="3" customFormat="1" ht="13.5" customHeight="1">
      <c r="A22" s="414" t="str">
        <f>IF('[1]p19'!$A$271&lt;&gt;0,'[1]p19'!$A$271,"")</f>
        <v>Defesa do aluno Flank David Morais Bezerra</v>
      </c>
      <c r="B22" s="414"/>
      <c r="C22" s="414"/>
      <c r="D22" s="414"/>
      <c r="E22" s="414"/>
      <c r="F22" s="414"/>
      <c r="G22" s="414"/>
      <c r="H22" s="414" t="str">
        <f>IF('[1]p19'!$B$272&lt;&gt;0,'[1]p19'!$B$272,"")</f>
        <v>Banca examinadora de dissertação</v>
      </c>
      <c r="I22" s="414"/>
      <c r="J22" s="414"/>
      <c r="K22" s="414"/>
      <c r="L22" s="414"/>
      <c r="M22" s="414"/>
      <c r="N22" s="414"/>
      <c r="O22" s="414"/>
      <c r="P22" s="414"/>
      <c r="Q22" s="414"/>
      <c r="R22" s="35" t="str">
        <f>IF('[1]p19'!$H$271&lt;&gt;0,'[1]p19'!$H$271,"")</f>
        <v>UFCG</v>
      </c>
      <c r="S22" s="35">
        <f>IF('[1]p19'!$K$271&lt;&gt;0,'[1]p19'!$K$271,"")</f>
        <v>39073</v>
      </c>
    </row>
    <row r="23" spans="1:19" s="3" customFormat="1" ht="13.5" customHeight="1">
      <c r="A23" s="414" t="str">
        <f>IF('[1]p19'!$A$274&lt;&gt;0,'[1]p19'!$A$274,"")</f>
        <v>Defesa do aluno Marco Antonio Lázaro Velásquez</v>
      </c>
      <c r="B23" s="414"/>
      <c r="C23" s="414"/>
      <c r="D23" s="414"/>
      <c r="E23" s="414"/>
      <c r="F23" s="414"/>
      <c r="G23" s="414"/>
      <c r="H23" s="414" t="str">
        <f>IF('[1]p19'!$B$275&lt;&gt;0,'[1]p19'!$B$275,"")</f>
        <v>Banca examinadora de dissertação</v>
      </c>
      <c r="I23" s="414"/>
      <c r="J23" s="414"/>
      <c r="K23" s="414"/>
      <c r="L23" s="414"/>
      <c r="M23" s="414"/>
      <c r="N23" s="414"/>
      <c r="O23" s="414"/>
      <c r="P23" s="414"/>
      <c r="Q23" s="414"/>
      <c r="R23" s="35" t="str">
        <f>IF('[1]p19'!$H$274&lt;&gt;0,'[1]p19'!$H$274,"")</f>
        <v>UFCG</v>
      </c>
      <c r="S23" s="35">
        <f>IF('[1]p19'!$K$274&lt;&gt;0,'[1]p19'!$K$274,"")</f>
        <v>39157</v>
      </c>
    </row>
    <row r="24" spans="1:19" s="45" customFormat="1" ht="14.25" customHeight="1">
      <c r="A24" s="422" t="str">
        <f>T('[1]p26'!$C$13:$G$13)</f>
        <v>Marco Aurélio Soares Souto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</row>
    <row r="25" spans="1:19" s="3" customFormat="1" ht="13.5" customHeight="1">
      <c r="A25" s="414" t="str">
        <f>IF('[1]p26'!$A$271&lt;&gt;0,'[1]p26'!$A$271,"")</f>
        <v>Concurso para Professor Assistente - Univ. Estadual de Santa Cruz - BA</v>
      </c>
      <c r="B25" s="414"/>
      <c r="C25" s="414"/>
      <c r="D25" s="414"/>
      <c r="E25" s="414"/>
      <c r="F25" s="414"/>
      <c r="G25" s="414"/>
      <c r="H25" s="414" t="str">
        <f>IF('[1]p26'!$B$272&lt;&gt;0,'[1]p26'!$B$272,"")</f>
        <v>Banca examinadora de concurso público para professor do ensino superior</v>
      </c>
      <c r="I25" s="414"/>
      <c r="J25" s="414"/>
      <c r="K25" s="414"/>
      <c r="L25" s="414"/>
      <c r="M25" s="414"/>
      <c r="N25" s="414"/>
      <c r="O25" s="414"/>
      <c r="P25" s="414"/>
      <c r="Q25" s="414"/>
      <c r="R25" s="35" t="str">
        <f>IF('[1]p26'!$H$271&lt;&gt;0,'[1]p26'!$H$271,"")</f>
        <v>Ilhéus</v>
      </c>
      <c r="S25" s="35">
        <f>IF('[1]p26'!$K$271&lt;&gt;0,'[1]p26'!$K$271,"")</f>
        <v>39149</v>
      </c>
    </row>
    <row r="26" spans="1:19" s="45" customFormat="1" ht="14.25" customHeight="1">
      <c r="A26" s="422" t="str">
        <f>T('[1]p31'!$C$13:$G$13)</f>
        <v>Rosana Marques da Silva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</row>
    <row r="27" spans="1:19" s="3" customFormat="1" ht="13.5" customHeight="1">
      <c r="A27" s="414" t="str">
        <f>IF('[1]p31'!$A$271&lt;&gt;0,'[1]p31'!$A$271,"")</f>
        <v>Defesa do aluno Jamilson Ramos Campos</v>
      </c>
      <c r="B27" s="414"/>
      <c r="C27" s="414"/>
      <c r="D27" s="414"/>
      <c r="E27" s="414"/>
      <c r="F27" s="414"/>
      <c r="G27" s="414"/>
      <c r="H27" s="414" t="str">
        <f>IF('[1]p31'!$B$272&lt;&gt;0,'[1]p31'!$B$272,"")</f>
        <v>Banca examinadora de dissertação</v>
      </c>
      <c r="I27" s="414"/>
      <c r="J27" s="414"/>
      <c r="K27" s="414"/>
      <c r="L27" s="414"/>
      <c r="M27" s="414"/>
      <c r="N27" s="414"/>
      <c r="O27" s="414"/>
      <c r="P27" s="414"/>
      <c r="Q27" s="414"/>
      <c r="R27" s="35" t="str">
        <f>IF('[1]p31'!$H$271&lt;&gt;0,'[1]p31'!$H$271,"")</f>
        <v>UFCG</v>
      </c>
      <c r="S27" s="35">
        <f>IF('[1]p31'!$K$271&lt;&gt;0,'[1]p31'!$K$271,"")</f>
        <v>39054</v>
      </c>
    </row>
    <row r="28" spans="1:19" s="45" customFormat="1" ht="14.25" customHeight="1">
      <c r="A28" s="422" t="str">
        <f>T('[1]p35'!$C$13:$G$13)</f>
        <v>Vanio Fragoso de Melo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</row>
    <row r="29" spans="1:19" s="3" customFormat="1" ht="13.5" customHeight="1">
      <c r="A29" s="414" t="str">
        <f>IF('[1]p35'!$A$271&lt;&gt;0,'[1]p35'!$A$271,"")</f>
        <v>Comissão de Bolsas e Seleção</v>
      </c>
      <c r="B29" s="414"/>
      <c r="C29" s="414"/>
      <c r="D29" s="414"/>
      <c r="E29" s="414"/>
      <c r="F29" s="414"/>
      <c r="G29" s="414"/>
      <c r="H29" s="414" t="str">
        <f>IF('[1]p35'!$B$272&lt;&gt;0,'[1]p35'!$B$272,"")</f>
        <v>Banca de seleção de alunos para o mestrado</v>
      </c>
      <c r="I29" s="414"/>
      <c r="J29" s="414"/>
      <c r="K29" s="414"/>
      <c r="L29" s="414"/>
      <c r="M29" s="414"/>
      <c r="N29" s="414"/>
      <c r="O29" s="414"/>
      <c r="P29" s="414"/>
      <c r="Q29" s="414"/>
      <c r="R29" s="35" t="str">
        <f>IF('[1]p35'!$H$271&lt;&gt;0,'[1]p35'!$H$271,"")</f>
        <v>UAME/CCT/UFCG</v>
      </c>
      <c r="S29" s="35">
        <f>IF('[1]p35'!$K$271&lt;&gt;0,'[1]p35'!$K$271,"")</f>
      </c>
    </row>
  </sheetData>
  <sheetProtection password="CA19" sheet="1" objects="1" scenarios="1"/>
  <mergeCells count="43">
    <mergeCell ref="A23:G23"/>
    <mergeCell ref="H23:Q23"/>
    <mergeCell ref="A24:S24"/>
    <mergeCell ref="A25:G25"/>
    <mergeCell ref="H25:Q25"/>
    <mergeCell ref="A11:S11"/>
    <mergeCell ref="A12:G12"/>
    <mergeCell ref="H12:Q12"/>
    <mergeCell ref="A15:G15"/>
    <mergeCell ref="H15:Q15"/>
    <mergeCell ref="A1:S1"/>
    <mergeCell ref="A2:S2"/>
    <mergeCell ref="A3:E3"/>
    <mergeCell ref="F3:Q3"/>
    <mergeCell ref="A10:G10"/>
    <mergeCell ref="H10:Q10"/>
    <mergeCell ref="A9:S9"/>
    <mergeCell ref="A4:S5"/>
    <mergeCell ref="H6:Q6"/>
    <mergeCell ref="A6:G6"/>
    <mergeCell ref="A7:S7"/>
    <mergeCell ref="A8:G8"/>
    <mergeCell ref="H8:Q8"/>
    <mergeCell ref="A17:S17"/>
    <mergeCell ref="A13:S13"/>
    <mergeCell ref="A14:G14"/>
    <mergeCell ref="H14:Q14"/>
    <mergeCell ref="A16:G16"/>
    <mergeCell ref="H16:Q16"/>
    <mergeCell ref="A22:G22"/>
    <mergeCell ref="H22:Q22"/>
    <mergeCell ref="A21:S21"/>
    <mergeCell ref="A18:G18"/>
    <mergeCell ref="H18:Q18"/>
    <mergeCell ref="A19:S19"/>
    <mergeCell ref="A20:G20"/>
    <mergeCell ref="H20:Q20"/>
    <mergeCell ref="A28:S28"/>
    <mergeCell ref="A29:G29"/>
    <mergeCell ref="H29:Q29"/>
    <mergeCell ref="A26:S26"/>
    <mergeCell ref="A27:G27"/>
    <mergeCell ref="H27:Q2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7.4218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13.140625" style="0" customWidth="1"/>
    <col min="18" max="18" width="8.7109375" style="0" customWidth="1"/>
    <col min="19" max="19" width="8.0039062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82" t="s">
        <v>99</v>
      </c>
      <c r="B3" s="383"/>
      <c r="C3" s="383"/>
      <c r="D3" s="383"/>
      <c r="E3" s="384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9"/>
      <c r="R3" s="37" t="s">
        <v>84</v>
      </c>
      <c r="S3" s="36" t="str">
        <f>'[1]p1'!$H$4</f>
        <v>2006.2</v>
      </c>
    </row>
    <row r="4" spans="1:19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8" customFormat="1" ht="13.5" thickBo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ht="13.5" thickBot="1">
      <c r="A6" s="425" t="s">
        <v>12</v>
      </c>
      <c r="B6" s="425"/>
      <c r="C6" s="425"/>
      <c r="D6" s="425"/>
      <c r="E6" s="425"/>
      <c r="F6" s="425"/>
      <c r="G6" s="425"/>
      <c r="H6" s="425"/>
      <c r="I6" s="425" t="s">
        <v>24</v>
      </c>
      <c r="J6" s="425"/>
      <c r="K6" s="425"/>
      <c r="L6" s="425"/>
      <c r="M6" s="425"/>
      <c r="N6" s="425"/>
      <c r="O6" s="425"/>
      <c r="P6" s="425"/>
      <c r="Q6" s="425"/>
      <c r="R6" s="33" t="s">
        <v>19</v>
      </c>
      <c r="S6" s="30" t="s">
        <v>25</v>
      </c>
    </row>
    <row r="7" spans="1:19" s="45" customFormat="1" ht="14.25" customHeight="1">
      <c r="A7" s="402" t="str">
        <f>T('[1]p1'!$C$13:$G$13)</f>
        <v>Alciônio Saldanha de Oliveira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4"/>
    </row>
    <row r="8" spans="1:19" s="3" customFormat="1" ht="13.5" customHeight="1">
      <c r="A8" s="414" t="str">
        <f>IF('[1]p1'!$A$247&lt;&gt;0,'[1]p1'!$A$247,"")</f>
        <v>Contextualizando a Matemática - PROLICEN</v>
      </c>
      <c r="B8" s="414"/>
      <c r="C8" s="414"/>
      <c r="D8" s="414"/>
      <c r="E8" s="414"/>
      <c r="F8" s="414"/>
      <c r="G8" s="414"/>
      <c r="H8" s="414"/>
      <c r="I8" s="401" t="str">
        <f>IF('[1]p1'!$B$248&lt;&gt;0,'[1]p1'!$B$248,"")</f>
        <v>Participação em equipe executora e projetos de monitoria, PROLICEN, PROIN ou PET no âmbito do Departamento ou Curso</v>
      </c>
      <c r="J8" s="394"/>
      <c r="K8" s="394"/>
      <c r="L8" s="394"/>
      <c r="M8" s="394"/>
      <c r="N8" s="394"/>
      <c r="O8" s="394"/>
      <c r="P8" s="394"/>
      <c r="Q8" s="395"/>
      <c r="R8" s="35">
        <f>IF('[1]p1'!$J$247&lt;&gt;0,'[1]p1'!$J$247,"")</f>
        <v>38537</v>
      </c>
      <c r="S8" s="35">
        <f>IF('[1]p1'!$K$247&lt;&gt;0,'[1]p1'!$K$247,"")</f>
      </c>
    </row>
    <row r="9" spans="1:19" s="45" customFormat="1" ht="13.5" customHeight="1">
      <c r="A9" s="390" t="str">
        <f>T('[1]p4'!$C$13:$G$13)</f>
        <v>Amauri Araújo Cruz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2"/>
    </row>
    <row r="10" spans="1:19" s="3" customFormat="1" ht="13.5" customHeight="1">
      <c r="A10" s="414" t="str">
        <f>IF('[1]p4'!$A$247&lt;&gt;0,'[1]p4'!$A$247,"")</f>
        <v>Membro da equipe executora do PROLICEN</v>
      </c>
      <c r="B10" s="414"/>
      <c r="C10" s="414"/>
      <c r="D10" s="414"/>
      <c r="E10" s="414"/>
      <c r="F10" s="414"/>
      <c r="G10" s="414"/>
      <c r="H10" s="414"/>
      <c r="I10" s="401" t="str">
        <f>IF('[1]p4'!$B$248&lt;&gt;0,'[1]p4'!$B$248,"")</f>
        <v>Participação em equipe executora e projetos de monitoria, PROLICEN, PROIN ou PET no âmbito do Departamento ou Curso</v>
      </c>
      <c r="J10" s="394"/>
      <c r="K10" s="394"/>
      <c r="L10" s="394"/>
      <c r="M10" s="394"/>
      <c r="N10" s="394"/>
      <c r="O10" s="394"/>
      <c r="P10" s="394"/>
      <c r="Q10" s="395"/>
      <c r="R10" s="35">
        <f>IF('[1]p4'!$J$247&lt;&gt;0,'[1]p4'!$J$247,"")</f>
        <v>38930</v>
      </c>
      <c r="S10" s="35">
        <f>IF('[1]p4'!$K$247&lt;&gt;0,'[1]p4'!$K$247,"")</f>
        <v>39210</v>
      </c>
    </row>
    <row r="11" spans="1:19" s="3" customFormat="1" ht="13.5" customHeight="1">
      <c r="A11" s="401" t="str">
        <f>IF('[1]p4'!$A$250&lt;&gt;0,'[1]p4'!$A$250,"")</f>
        <v>Coordenador da disciplina Álgebra Linear I</v>
      </c>
      <c r="B11" s="394"/>
      <c r="C11" s="394"/>
      <c r="D11" s="394"/>
      <c r="E11" s="394"/>
      <c r="F11" s="394"/>
      <c r="G11" s="394"/>
      <c r="H11" s="394"/>
      <c r="I11" s="401" t="str">
        <f>IF('[1]p4'!$B$251&lt;&gt;0,'[1]p4'!$B$251,"")</f>
        <v>Coordenação de disciplina</v>
      </c>
      <c r="J11" s="394"/>
      <c r="K11" s="394"/>
      <c r="L11" s="394"/>
      <c r="M11" s="394"/>
      <c r="N11" s="394"/>
      <c r="O11" s="394"/>
      <c r="P11" s="394"/>
      <c r="Q11" s="395"/>
      <c r="R11" s="35">
        <f>IF('[1]p4'!$J$250&lt;&gt;0,'[1]p4'!$J$250,"")</f>
        <v>39048</v>
      </c>
      <c r="S11" s="35">
        <f>IF('[1]p4'!$K$250&lt;&gt;0,'[1]p4'!$K$250,"")</f>
        <v>39210</v>
      </c>
    </row>
    <row r="12" spans="1:19" s="45" customFormat="1" ht="13.5" customHeight="1">
      <c r="A12" s="390" t="str">
        <f>T('[1]p5'!$C$13:$G$13)</f>
        <v>Antônio José da Silva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2"/>
    </row>
    <row r="13" spans="1:19" s="3" customFormat="1" ht="13.5" customHeight="1">
      <c r="A13" s="414" t="str">
        <f>IF('[1]p5'!$A$247&lt;&gt;0,'[1]p5'!$A$247,"")</f>
        <v>Coordenação do Programa de Verão/2007</v>
      </c>
      <c r="B13" s="414"/>
      <c r="C13" s="414"/>
      <c r="D13" s="414"/>
      <c r="E13" s="414"/>
      <c r="F13" s="414"/>
      <c r="G13" s="414"/>
      <c r="H13" s="414"/>
      <c r="I13" s="401" t="str">
        <f>IF('[1]p5'!$B$248&lt;&gt;0,'[1]p5'!$B$248,"")</f>
        <v>Coordenação de evento técnico-científico ou artístico cultural nacional</v>
      </c>
      <c r="J13" s="394"/>
      <c r="K13" s="394"/>
      <c r="L13" s="394"/>
      <c r="M13" s="394"/>
      <c r="N13" s="394"/>
      <c r="O13" s="394"/>
      <c r="P13" s="394"/>
      <c r="Q13" s="395"/>
      <c r="R13" s="35">
        <f>IF('[1]p5'!$J$247&lt;&gt;0,'[1]p5'!$J$247,"")</f>
        <v>38930</v>
      </c>
      <c r="S13" s="35">
        <f>IF('[1]p5'!$K$247&lt;&gt;0,'[1]p5'!$K$247,"")</f>
        <v>39202</v>
      </c>
    </row>
    <row r="14" spans="1:19" s="3" customFormat="1" ht="13.5" customHeight="1">
      <c r="A14" s="401" t="str">
        <f>IF('[1]p5'!$A$250&lt;&gt;0,'[1]p5'!$A$250,"")</f>
        <v>Sobre Modelo de Covariância com Erros  Elípticos:Uma Abordagem Bayesiana (Rosângela)</v>
      </c>
      <c r="B14" s="394"/>
      <c r="C14" s="394"/>
      <c r="D14" s="394"/>
      <c r="E14" s="394"/>
      <c r="F14" s="394"/>
      <c r="G14" s="394"/>
      <c r="H14" s="394"/>
      <c r="I14" s="401" t="str">
        <f>IF('[1]p5'!$B$251&lt;&gt;0,'[1]p5'!$B$251,"")</f>
        <v>Dissertação defendida e aprovada sob a orientação de docente</v>
      </c>
      <c r="J14" s="394"/>
      <c r="K14" s="394"/>
      <c r="L14" s="394"/>
      <c r="M14" s="394"/>
      <c r="N14" s="394"/>
      <c r="O14" s="394"/>
      <c r="P14" s="394"/>
      <c r="Q14" s="395"/>
      <c r="R14" s="35">
        <f>IF('[1]p5'!$J$250&lt;&gt;0,'[1]p5'!$J$250,"")</f>
        <v>38579</v>
      </c>
      <c r="S14" s="35">
        <f>IF('[1]p5'!$K$250&lt;&gt;0,'[1]p5'!$K$250,"")</f>
        <v>39171</v>
      </c>
    </row>
    <row r="15" spans="1:19" s="45" customFormat="1" ht="13.5" customHeight="1">
      <c r="A15" s="390" t="str">
        <f>T('[1]p10'!$C$13:$G$13)</f>
        <v>Claudianor Oliveira Alves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2"/>
    </row>
    <row r="16" spans="1:19" s="3" customFormat="1" ht="13.5" customHeight="1">
      <c r="A16" s="414" t="str">
        <f>IF('[1]p10'!$A$247&lt;&gt;0,'[1]p10'!$A$247,"")</f>
        <v>A Teoria de semigrupo com aplicações as equações diferenciais parciais (Romero)</v>
      </c>
      <c r="B16" s="414"/>
      <c r="C16" s="414"/>
      <c r="D16" s="414"/>
      <c r="E16" s="414"/>
      <c r="F16" s="414"/>
      <c r="G16" s="414"/>
      <c r="H16" s="414"/>
      <c r="I16" s="401" t="str">
        <f>IF('[1]p10'!$B$248&lt;&gt;0,'[1]p10'!$B$248,"")</f>
        <v>Dissertação defendida e aprovada sob a orientação de docente</v>
      </c>
      <c r="J16" s="394"/>
      <c r="K16" s="394"/>
      <c r="L16" s="394"/>
      <c r="M16" s="394"/>
      <c r="N16" s="394"/>
      <c r="O16" s="394"/>
      <c r="P16" s="394"/>
      <c r="Q16" s="395"/>
      <c r="R16" s="35">
        <f>IF('[1]p10'!$J$247&lt;&gt;0,'[1]p10'!$J$247,"")</f>
        <v>38565</v>
      </c>
      <c r="S16" s="35">
        <f>IF('[1]p10'!$K$247&lt;&gt;0,'[1]p10'!$K$247,"")</f>
        <v>39071</v>
      </c>
    </row>
    <row r="17" spans="1:19" s="45" customFormat="1" ht="13.5" customHeight="1">
      <c r="A17" s="390" t="str">
        <f>T('[1]p11'!$C$13:$G$13)</f>
        <v>Daniel Cordeiro de Morais Filho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2"/>
    </row>
    <row r="18" spans="1:19" s="3" customFormat="1" ht="13.5" customHeight="1">
      <c r="A18" s="414" t="str">
        <f>IF('[1]p11'!$A$247&lt;&gt;0,'[1]p11'!$A$247,"")</f>
        <v>Revisor do American Mathematical Reviews</v>
      </c>
      <c r="B18" s="414"/>
      <c r="C18" s="414"/>
      <c r="D18" s="414"/>
      <c r="E18" s="414"/>
      <c r="F18" s="414"/>
      <c r="G18" s="414"/>
      <c r="H18" s="414"/>
      <c r="I18" s="401" t="str">
        <f>IF('[1]p11'!$B$248&lt;&gt;0,'[1]p11'!$B$248,"")</f>
        <v>Consultoria a revistas técnico-científicas ou artístico-culturais (árbitro)</v>
      </c>
      <c r="J18" s="394"/>
      <c r="K18" s="394"/>
      <c r="L18" s="394"/>
      <c r="M18" s="394"/>
      <c r="N18" s="394"/>
      <c r="O18" s="394"/>
      <c r="P18" s="394"/>
      <c r="Q18" s="395"/>
      <c r="R18" s="35">
        <f>IF('[1]p11'!$J$247&lt;&gt;0,'[1]p11'!$J$247,"")</f>
        <v>36892</v>
      </c>
      <c r="S18" s="35">
        <f>IF('[1]p11'!$K$247&lt;&gt;0,'[1]p11'!$K$247,"")</f>
      </c>
    </row>
    <row r="19" spans="1:19" s="45" customFormat="1" ht="13.5" customHeight="1">
      <c r="A19" s="390" t="str">
        <f>T('[1]p12'!$C$13:$G$13)</f>
        <v>Florence Ayres Campello de Oliveira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2"/>
    </row>
    <row r="20" spans="1:19" s="3" customFormat="1" ht="13.5" customHeight="1">
      <c r="A20" s="414" t="str">
        <f>IF('[1]p12'!$A$247&lt;&gt;0,'[1]p12'!$A$247,"")</f>
        <v>Membro da equipe executora do PROLICEN</v>
      </c>
      <c r="B20" s="414"/>
      <c r="C20" s="414"/>
      <c r="D20" s="414"/>
      <c r="E20" s="414"/>
      <c r="F20" s="414"/>
      <c r="G20" s="414"/>
      <c r="H20" s="414"/>
      <c r="I20" s="401" t="str">
        <f>IF('[1]p12'!$B$248&lt;&gt;0,'[1]p12'!$B$248,"")</f>
        <v>Participação em equipe executora e projetos de monitoria, PROLICEN, PROIN ou PET no âmbito do Departamento ou Curso</v>
      </c>
      <c r="J20" s="394"/>
      <c r="K20" s="394"/>
      <c r="L20" s="394"/>
      <c r="M20" s="394"/>
      <c r="N20" s="394"/>
      <c r="O20" s="394"/>
      <c r="P20" s="394"/>
      <c r="Q20" s="395"/>
      <c r="R20" s="35">
        <f>IF('[1]p12'!$J$247&lt;&gt;0,'[1]p12'!$J$247,"")</f>
        <v>38930</v>
      </c>
      <c r="S20" s="35">
        <f>IF('[1]p12'!$K$247&lt;&gt;0,'[1]p12'!$K$247,"")</f>
        <v>39210</v>
      </c>
    </row>
    <row r="21" spans="1:19" s="45" customFormat="1" ht="13.5" customHeight="1">
      <c r="A21" s="390" t="str">
        <f>T('[1]p13'!$C$13:$G$13)</f>
        <v>Francisco Antônio Morais de Souza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2"/>
    </row>
    <row r="22" spans="1:19" s="3" customFormat="1" ht="13.5" customHeight="1">
      <c r="A22" s="414" t="str">
        <f>IF('[1]p13'!$A$247&lt;&gt;0,'[1]p13'!$A$247,"")</f>
        <v>Seleção de bolsistas para o PRH-25/ANP</v>
      </c>
      <c r="B22" s="414"/>
      <c r="C22" s="414"/>
      <c r="D22" s="414"/>
      <c r="E22" s="414"/>
      <c r="F22" s="414"/>
      <c r="G22" s="414"/>
      <c r="H22" s="414"/>
      <c r="I22" s="401" t="str">
        <f>IF('[1]p13'!$B$248&lt;&gt;0,'[1]p13'!$B$248,"")</f>
        <v>Participação em processo seletivo de alunos de graduação candidatos à bolsas institucionais</v>
      </c>
      <c r="J22" s="394"/>
      <c r="K22" s="394"/>
      <c r="L22" s="394"/>
      <c r="M22" s="394"/>
      <c r="N22" s="394"/>
      <c r="O22" s="394"/>
      <c r="P22" s="394"/>
      <c r="Q22" s="395"/>
      <c r="R22" s="35">
        <f>IF('[1]p13'!$J$247&lt;&gt;0,'[1]p13'!$J$247,"")</f>
        <v>39022</v>
      </c>
      <c r="S22" s="35">
        <f>IF('[1]p13'!$K$247&lt;&gt;0,'[1]p13'!$K$247,"")</f>
        <v>39174</v>
      </c>
    </row>
    <row r="23" spans="1:19" s="45" customFormat="1" ht="13.5" customHeight="1">
      <c r="A23" s="390" t="str">
        <f>T('[1]p18'!$C$13:$G$13)</f>
        <v>Jesualdo Gomes das Chagas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2"/>
    </row>
    <row r="24" spans="1:19" s="3" customFormat="1" ht="13.5" customHeight="1">
      <c r="A24" s="414" t="str">
        <f>IF('[1]p18'!$A$247&lt;&gt;0,'[1]p18'!$A$247,"")</f>
        <v>Membro da equipe executora do PROLICEN</v>
      </c>
      <c r="B24" s="414"/>
      <c r="C24" s="414"/>
      <c r="D24" s="414"/>
      <c r="E24" s="414"/>
      <c r="F24" s="414"/>
      <c r="G24" s="414"/>
      <c r="H24" s="414"/>
      <c r="I24" s="401" t="str">
        <f>IF('[1]p18'!$B$248&lt;&gt;0,'[1]p18'!$B$248,"")</f>
        <v>Participação em equipe executora e projetos de monitoria, PROLICEN, PROIN ou PET no âmbito do Departamento ou Curso</v>
      </c>
      <c r="J24" s="394"/>
      <c r="K24" s="394"/>
      <c r="L24" s="394"/>
      <c r="M24" s="394"/>
      <c r="N24" s="394"/>
      <c r="O24" s="394"/>
      <c r="P24" s="394"/>
      <c r="Q24" s="395"/>
      <c r="R24" s="35">
        <f>IF('[1]p18'!$J$247&lt;&gt;0,'[1]p18'!$J$247,"")</f>
        <v>38930</v>
      </c>
      <c r="S24" s="35">
        <f>IF('[1]p18'!$K$247&lt;&gt;0,'[1]p18'!$K$247,"")</f>
        <v>39210</v>
      </c>
    </row>
    <row r="25" spans="1:19" s="45" customFormat="1" ht="13.5" customHeight="1">
      <c r="A25" s="390" t="str">
        <f>T('[1]p19'!$C$13:$G$13)</f>
        <v>José de Arimatéia Fernandes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2"/>
    </row>
    <row r="26" spans="1:19" s="3" customFormat="1" ht="13.5" customHeight="1">
      <c r="A26" s="414" t="str">
        <f>IF('[1]p19'!$A$247&lt;&gt;0,'[1]p19'!$A$247,"")</f>
        <v> Uma Aplicação do Método Espectral no Estudo das Equações de Águas Rasas em Meio Heterogêneo (Hallyson)</v>
      </c>
      <c r="B26" s="414"/>
      <c r="C26" s="414"/>
      <c r="D26" s="414"/>
      <c r="E26" s="414"/>
      <c r="F26" s="414"/>
      <c r="G26" s="414"/>
      <c r="H26" s="414"/>
      <c r="I26" s="401" t="str">
        <f>IF('[1]p19'!$B$248&lt;&gt;0,'[1]p19'!$B$248,"")</f>
        <v>Dissertação defendida e aprovada sob a orientação de docente</v>
      </c>
      <c r="J26" s="394"/>
      <c r="K26" s="394"/>
      <c r="L26" s="394"/>
      <c r="M26" s="394"/>
      <c r="N26" s="394"/>
      <c r="O26" s="394"/>
      <c r="P26" s="394"/>
      <c r="Q26" s="395"/>
      <c r="R26" s="35">
        <f>IF('[1]p19'!$J$247&lt;&gt;0,'[1]p19'!$J$247,"")</f>
        <v>38534</v>
      </c>
      <c r="S26" s="35">
        <f>IF('[1]p19'!$K$247&lt;&gt;0,'[1]p19'!$K$247,"")</f>
        <v>39141</v>
      </c>
    </row>
    <row r="27" spans="1:19" s="45" customFormat="1" ht="13.5" customHeight="1">
      <c r="A27" s="390" t="str">
        <f>T('[1]p24'!$C$13:$G$13)</f>
        <v>Luiz Mendes Albuquerque Neto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2"/>
    </row>
    <row r="28" spans="1:19" s="3" customFormat="1" ht="13.5" customHeight="1">
      <c r="A28" s="414" t="str">
        <f>IF('[1]p24'!$A$247&lt;&gt;0,'[1]p24'!$A$247,"")</f>
        <v>Coordenador da disciplina Álgebra Vetorial e Geometria Analítica ( 10 turmas )</v>
      </c>
      <c r="B28" s="414"/>
      <c r="C28" s="414"/>
      <c r="D28" s="414"/>
      <c r="E28" s="414"/>
      <c r="F28" s="414"/>
      <c r="G28" s="414"/>
      <c r="H28" s="414"/>
      <c r="I28" s="401" t="str">
        <f>IF('[1]p24'!$B$248&lt;&gt;0,'[1]p24'!$B$248,"")</f>
        <v>Coordenação de disciplina</v>
      </c>
      <c r="J28" s="394"/>
      <c r="K28" s="394"/>
      <c r="L28" s="394"/>
      <c r="M28" s="394"/>
      <c r="N28" s="394"/>
      <c r="O28" s="394"/>
      <c r="P28" s="394"/>
      <c r="Q28" s="395"/>
      <c r="R28" s="35">
        <f>IF('[1]p24'!$J$247&lt;&gt;0,'[1]p24'!$J$247,"")</f>
        <v>39048</v>
      </c>
      <c r="S28" s="35">
        <f>IF('[1]p24'!$K$247&lt;&gt;0,'[1]p24'!$K$247,"")</f>
        <v>39216</v>
      </c>
    </row>
    <row r="29" spans="1:19" s="45" customFormat="1" ht="13.5" customHeight="1">
      <c r="A29" s="390" t="str">
        <f>T('[1]p26'!$C$13:$G$13)</f>
        <v>Marco Aurélio Soares Souto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2"/>
    </row>
    <row r="30" spans="1:19" s="3" customFormat="1" ht="13.5" customHeight="1">
      <c r="A30" s="414" t="str">
        <f>IF('[1]p26'!$A$247&lt;&gt;0,'[1]p26'!$A$247,"")</f>
        <v>Soluções de equações diferenciais utilizando teoria de pontos fixos em cones (Joselma)</v>
      </c>
      <c r="B30" s="414"/>
      <c r="C30" s="414"/>
      <c r="D30" s="414"/>
      <c r="E30" s="414"/>
      <c r="F30" s="414"/>
      <c r="G30" s="414"/>
      <c r="H30" s="414"/>
      <c r="I30" s="401" t="str">
        <f>IF('[1]p26'!$B$248&lt;&gt;0,'[1]p26'!$B$248,"")</f>
        <v>Dissertação defendida e aprovada sob a orientação de docente</v>
      </c>
      <c r="J30" s="394"/>
      <c r="K30" s="394"/>
      <c r="L30" s="394"/>
      <c r="M30" s="394"/>
      <c r="N30" s="394"/>
      <c r="O30" s="394"/>
      <c r="P30" s="394"/>
      <c r="Q30" s="395"/>
      <c r="R30" s="35">
        <f>IF('[1]p26'!$J$247&lt;&gt;0,'[1]p26'!$J$247,"")</f>
        <v>38412</v>
      </c>
      <c r="S30" s="35">
        <f>IF('[1]p26'!$K$247&lt;&gt;0,'[1]p26'!$K$247,"")</f>
        <v>39190</v>
      </c>
    </row>
    <row r="31" spans="1:19" s="3" customFormat="1" ht="13.5" customHeight="1">
      <c r="A31" s="401" t="str">
        <f>IF('[1]p26'!$A$250&lt;&gt;0,'[1]p26'!$A$250,"")</f>
        <v> Desigualdade do Tipo Trudinger-Moser e Aplicações (Flank)</v>
      </c>
      <c r="B31" s="394"/>
      <c r="C31" s="394"/>
      <c r="D31" s="394"/>
      <c r="E31" s="394"/>
      <c r="F31" s="394"/>
      <c r="G31" s="394"/>
      <c r="H31" s="394"/>
      <c r="I31" s="401" t="str">
        <f>IF('[1]p26'!$B$251&lt;&gt;0,'[1]p26'!$B$251,"")</f>
        <v>Dissertação defendida e aprovada sob a orientação de docente</v>
      </c>
      <c r="J31" s="394"/>
      <c r="K31" s="394"/>
      <c r="L31" s="394"/>
      <c r="M31" s="394"/>
      <c r="N31" s="394"/>
      <c r="O31" s="394"/>
      <c r="P31" s="394"/>
      <c r="Q31" s="395"/>
      <c r="R31" s="35">
        <f>IF('[1]p26'!$J$250&lt;&gt;0,'[1]p26'!$J$250,"")</f>
        <v>38565</v>
      </c>
      <c r="S31" s="35">
        <f>IF('[1]p26'!$K$250&lt;&gt;0,'[1]p26'!$K$250,"")</f>
        <v>39073</v>
      </c>
    </row>
    <row r="32" spans="1:19" s="45" customFormat="1" ht="13.5" customHeight="1">
      <c r="A32" s="390" t="str">
        <f>T('[1]p30'!$C$13:$G$13)</f>
        <v>Patrícia Batista Leal</v>
      </c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2"/>
    </row>
    <row r="33" spans="1:19" s="3" customFormat="1" ht="13.5" customHeight="1">
      <c r="A33" s="414" t="str">
        <f>IF('[1]p30'!$A$247&lt;&gt;0,'[1]p30'!$A$247,"")</f>
        <v>Coordenadora da disciplina Probabilidade e Estatística</v>
      </c>
      <c r="B33" s="414"/>
      <c r="C33" s="414"/>
      <c r="D33" s="414"/>
      <c r="E33" s="414"/>
      <c r="F33" s="414"/>
      <c r="G33" s="414"/>
      <c r="H33" s="414"/>
      <c r="I33" s="401">
        <f>IF('[1]p30'!$B$248&lt;&gt;0,'[1]p30'!$B$248,"")</f>
      </c>
      <c r="J33" s="394"/>
      <c r="K33" s="394"/>
      <c r="L33" s="394"/>
      <c r="M33" s="394"/>
      <c r="N33" s="394"/>
      <c r="O33" s="394"/>
      <c r="P33" s="394"/>
      <c r="Q33" s="395"/>
      <c r="R33" s="35" t="str">
        <f>IF('[1]p30'!$J$247&lt;&gt;0,'[1]p30'!$J$247,"")</f>
        <v>27/1106</v>
      </c>
      <c r="S33" s="35">
        <f>IF('[1]p30'!$K$247&lt;&gt;0,'[1]p30'!$K$247,"")</f>
        <v>39216</v>
      </c>
    </row>
    <row r="34" spans="1:19" s="45" customFormat="1" ht="13.5" customHeight="1">
      <c r="A34" s="390" t="str">
        <f>T('[1]p31'!$C$13:$G$13)</f>
        <v>Rosana Marques da Silva</v>
      </c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2"/>
    </row>
    <row r="35" spans="1:19" s="3" customFormat="1" ht="13.5" customHeight="1">
      <c r="A35" s="414" t="str">
        <f>IF('[1]p31'!$A$247&lt;&gt;0,'[1]p31'!$A$247,"")</f>
        <v>Programa Interdepartamental de Tecnologia em Petróleo e Gás - PRH(25)</v>
      </c>
      <c r="B35" s="414"/>
      <c r="C35" s="414"/>
      <c r="D35" s="414"/>
      <c r="E35" s="414"/>
      <c r="F35" s="414"/>
      <c r="G35" s="414"/>
      <c r="H35" s="414"/>
      <c r="I35" s="401" t="str">
        <f>IF('[1]p31'!$B$248&lt;&gt;0,'[1]p31'!$B$248,"")</f>
        <v>Participação em equipe executora e projetos permanentes institucionais</v>
      </c>
      <c r="J35" s="394"/>
      <c r="K35" s="394"/>
      <c r="L35" s="394"/>
      <c r="M35" s="394"/>
      <c r="N35" s="394"/>
      <c r="O35" s="394"/>
      <c r="P35" s="394"/>
      <c r="Q35" s="395"/>
      <c r="R35" s="35">
        <f>IF('[1]p31'!$J$247&lt;&gt;0,'[1]p31'!$J$247,"")</f>
        <v>36528</v>
      </c>
      <c r="S35" s="35">
        <f>IF('[1]p31'!$K$247&lt;&gt;0,'[1]p31'!$K$247,"")</f>
      </c>
    </row>
    <row r="36" spans="1:19" s="3" customFormat="1" ht="13.5" customHeight="1">
      <c r="A36" s="401" t="str">
        <f>IF('[1]p31'!$A$250&lt;&gt;0,'[1]p31'!$A$250,"")</f>
        <v>Modelos Deformáveis de Partículas e Algoritmos de Colisões Aplicados à Simulação de Tecidos</v>
      </c>
      <c r="B36" s="394"/>
      <c r="C36" s="394"/>
      <c r="D36" s="394"/>
      <c r="E36" s="394"/>
      <c r="F36" s="394"/>
      <c r="G36" s="394"/>
      <c r="H36" s="394"/>
      <c r="I36" s="401" t="str">
        <f>IF('[1]p31'!$B$251&lt;&gt;0,'[1]p31'!$B$251,"")</f>
        <v>Dissertação defendida e aprovada sob a orientação de docente</v>
      </c>
      <c r="J36" s="394"/>
      <c r="K36" s="394"/>
      <c r="L36" s="394"/>
      <c r="M36" s="394"/>
      <c r="N36" s="394"/>
      <c r="O36" s="394"/>
      <c r="P36" s="394"/>
      <c r="Q36" s="395"/>
      <c r="R36" s="35">
        <f>IF('[1]p31'!$J$250&lt;&gt;0,'[1]p31'!$J$250,"")</f>
        <v>38412</v>
      </c>
      <c r="S36" s="35" t="str">
        <f>IF('[1]p31'!$K$250&lt;&gt;0,'[1]p31'!$K$250,"")</f>
        <v>07/12/006</v>
      </c>
    </row>
    <row r="37" spans="1:19" s="45" customFormat="1" ht="13.5" customHeight="1">
      <c r="A37" s="390" t="str">
        <f>T('[1]p34'!$C$13:$G$13)</f>
        <v>Vandik Estevam Barbosa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2"/>
    </row>
    <row r="38" spans="1:19" s="3" customFormat="1" ht="13.5" customHeight="1">
      <c r="A38" s="414" t="str">
        <f>IF('[1]p34'!$A$247&lt;&gt;0,'[1]p34'!$A$247,"")</f>
        <v> Álgebra Linear I</v>
      </c>
      <c r="B38" s="414"/>
      <c r="C38" s="414"/>
      <c r="D38" s="414"/>
      <c r="E38" s="414"/>
      <c r="F38" s="414"/>
      <c r="G38" s="414"/>
      <c r="H38" s="414"/>
      <c r="I38" s="401" t="str">
        <f>IF('[1]p34'!$B$248&lt;&gt;0,'[1]p34'!$B$248,"")</f>
        <v>Coordenação de disciplina</v>
      </c>
      <c r="J38" s="394"/>
      <c r="K38" s="394"/>
      <c r="L38" s="394"/>
      <c r="M38" s="394"/>
      <c r="N38" s="394"/>
      <c r="O38" s="394"/>
      <c r="P38" s="394"/>
      <c r="Q38" s="395"/>
      <c r="R38" s="35">
        <f>IF('[1]p34'!$J$247&lt;&gt;0,'[1]p34'!$J$247,"")</f>
        <v>39048</v>
      </c>
      <c r="S38" s="35">
        <f>IF('[1]p34'!$K$247&lt;&gt;0,'[1]p34'!$K$247,"")</f>
        <v>39219</v>
      </c>
    </row>
    <row r="39" spans="1:19" s="3" customFormat="1" ht="13.5" customHeight="1">
      <c r="A39" s="401" t="str">
        <f>IF('[1]p34'!$A$250&lt;&gt;0,'[1]p34'!$A$250,"")</f>
        <v> Álgebra Linear </v>
      </c>
      <c r="B39" s="394"/>
      <c r="C39" s="394"/>
      <c r="D39" s="394"/>
      <c r="E39" s="394"/>
      <c r="F39" s="394"/>
      <c r="G39" s="394"/>
      <c r="H39" s="394"/>
      <c r="I39" s="401" t="str">
        <f>IF('[1]p34'!$B$251&lt;&gt;0,'[1]p34'!$B$251,"")</f>
        <v>Coordenação de disciplina</v>
      </c>
      <c r="J39" s="394"/>
      <c r="K39" s="394"/>
      <c r="L39" s="394"/>
      <c r="M39" s="394"/>
      <c r="N39" s="394"/>
      <c r="O39" s="394"/>
      <c r="P39" s="394"/>
      <c r="Q39" s="395"/>
      <c r="R39" s="35">
        <f>IF('[1]p34'!$J$250&lt;&gt;0,'[1]p34'!$J$250,"")</f>
        <v>39048</v>
      </c>
      <c r="S39" s="35">
        <f>IF('[1]p34'!$K$250&lt;&gt;0,'[1]p34'!$K$250,"")</f>
        <v>39219</v>
      </c>
    </row>
    <row r="40" spans="1:19" s="45" customFormat="1" ht="13.5" customHeight="1">
      <c r="A40" s="390" t="str">
        <f>T('[1]p35'!$C$13:$G$13)</f>
        <v>Vanio Fragoso de Melo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2"/>
    </row>
    <row r="41" spans="1:19" s="3" customFormat="1" ht="13.5" customHeight="1">
      <c r="A41" s="414" t="str">
        <f>IF('[1]p35'!$A$247&lt;&gt;0,'[1]p35'!$A$247,"")</f>
        <v>Defesa da dissertação do aluno Jamilson Ramos Campos</v>
      </c>
      <c r="B41" s="414"/>
      <c r="C41" s="414"/>
      <c r="D41" s="414"/>
      <c r="E41" s="414"/>
      <c r="F41" s="414"/>
      <c r="G41" s="414"/>
      <c r="H41" s="414"/>
      <c r="I41" s="401" t="str">
        <f>IF('[1]p35'!$B$248&lt;&gt;0,'[1]p35'!$B$248,"")</f>
        <v>Dissertação defendida e aprovada sob a orientação de docente</v>
      </c>
      <c r="J41" s="394"/>
      <c r="K41" s="394"/>
      <c r="L41" s="394"/>
      <c r="M41" s="394"/>
      <c r="N41" s="394"/>
      <c r="O41" s="394"/>
      <c r="P41" s="394"/>
      <c r="Q41" s="395"/>
      <c r="R41" s="35">
        <f>IF('[1]p35'!$J$247&lt;&gt;0,'[1]p35'!$J$247,"")</f>
        <v>38443</v>
      </c>
      <c r="S41" s="35">
        <f>IF('[1]p35'!$K$247&lt;&gt;0,'[1]p35'!$K$247,"")</f>
        <v>39058</v>
      </c>
    </row>
  </sheetData>
  <sheetProtection password="CA19" sheet="1" objects="1" scenarios="1"/>
  <mergeCells count="62">
    <mergeCell ref="A8:H8"/>
    <mergeCell ref="I8:Q8"/>
    <mergeCell ref="A1:S1"/>
    <mergeCell ref="A2:S2"/>
    <mergeCell ref="A3:E3"/>
    <mergeCell ref="F3:Q3"/>
    <mergeCell ref="A4:S5"/>
    <mergeCell ref="A7:S7"/>
    <mergeCell ref="A6:H6"/>
    <mergeCell ref="I6:Q6"/>
    <mergeCell ref="A9:S9"/>
    <mergeCell ref="A10:H10"/>
    <mergeCell ref="I10:Q10"/>
    <mergeCell ref="A11:H11"/>
    <mergeCell ref="I11:Q11"/>
    <mergeCell ref="A21:S21"/>
    <mergeCell ref="A17:S17"/>
    <mergeCell ref="A18:H18"/>
    <mergeCell ref="I18:Q18"/>
    <mergeCell ref="A19:S19"/>
    <mergeCell ref="A20:H20"/>
    <mergeCell ref="I20:Q20"/>
    <mergeCell ref="A38:H38"/>
    <mergeCell ref="I38:Q38"/>
    <mergeCell ref="I36:Q36"/>
    <mergeCell ref="A30:H30"/>
    <mergeCell ref="I30:Q30"/>
    <mergeCell ref="A31:H31"/>
    <mergeCell ref="I31:Q31"/>
    <mergeCell ref="A32:S32"/>
    <mergeCell ref="A33:H33"/>
    <mergeCell ref="I33:Q33"/>
    <mergeCell ref="A29:S29"/>
    <mergeCell ref="A15:S15"/>
    <mergeCell ref="A16:H16"/>
    <mergeCell ref="I16:Q16"/>
    <mergeCell ref="A23:S23"/>
    <mergeCell ref="A24:H24"/>
    <mergeCell ref="I24:Q24"/>
    <mergeCell ref="A22:H22"/>
    <mergeCell ref="I22:Q22"/>
    <mergeCell ref="A28:H28"/>
    <mergeCell ref="A12:S12"/>
    <mergeCell ref="A13:H13"/>
    <mergeCell ref="I13:Q13"/>
    <mergeCell ref="A14:H14"/>
    <mergeCell ref="I14:Q14"/>
    <mergeCell ref="I28:Q28"/>
    <mergeCell ref="A25:S25"/>
    <mergeCell ref="A26:H26"/>
    <mergeCell ref="I26:Q26"/>
    <mergeCell ref="A27:S27"/>
    <mergeCell ref="A40:S40"/>
    <mergeCell ref="A41:H41"/>
    <mergeCell ref="I41:Q41"/>
    <mergeCell ref="A34:S34"/>
    <mergeCell ref="A35:H35"/>
    <mergeCell ref="I35:Q35"/>
    <mergeCell ref="A36:H36"/>
    <mergeCell ref="A39:H39"/>
    <mergeCell ref="I39:Q39"/>
    <mergeCell ref="A37:S3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275" t="s">
        <v>193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7"/>
    </row>
    <row r="2" spans="1:17" ht="13.5" thickBo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7" ht="13.5" thickBot="1">
      <c r="A3" s="312" t="s">
        <v>270</v>
      </c>
      <c r="B3" s="313"/>
      <c r="C3" s="313"/>
      <c r="D3" s="314"/>
      <c r="E3" s="428"/>
      <c r="F3" s="429"/>
      <c r="G3" s="429"/>
      <c r="H3" s="429"/>
      <c r="I3" s="429"/>
      <c r="J3" s="429"/>
      <c r="K3" s="429"/>
      <c r="L3" s="429"/>
      <c r="M3" s="430"/>
      <c r="N3" s="426" t="s">
        <v>84</v>
      </c>
      <c r="O3" s="427"/>
      <c r="P3" s="313" t="str">
        <f>'[1]p1'!$H$4</f>
        <v>2006.2</v>
      </c>
      <c r="Q3" s="314"/>
    </row>
    <row r="4" spans="1:17" s="63" customFormat="1" ht="12.75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</row>
    <row r="5" spans="1:17" s="65" customFormat="1" ht="12.75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</row>
    <row r="6" spans="1:19" s="46" customFormat="1" ht="15.75" customHeight="1">
      <c r="A6" s="390" t="str">
        <f>T('[1]p11'!$C$13:$G$13)</f>
        <v>Daniel Cordeiro de Morais Filho</v>
      </c>
      <c r="B6" s="391"/>
      <c r="C6" s="391"/>
      <c r="D6" s="391"/>
      <c r="E6" s="392"/>
      <c r="F6" s="434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117"/>
      <c r="R6" s="65"/>
      <c r="S6" s="39"/>
    </row>
    <row r="7" spans="1:17" s="66" customFormat="1" ht="15.75" customHeight="1">
      <c r="A7" s="431" t="str">
        <f>IF('[1]p11'!$A$231:$L$231&lt;&gt;0,'[1]p11'!$A$231:$L$231,"")</f>
        <v>Preparação da segunda edição do livro ``Um convite à Matemática''- Editora Edufcg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</row>
    <row r="8" spans="1:17" s="66" customFormat="1" ht="15.75" customHeight="1">
      <c r="A8" s="67" t="s">
        <v>27</v>
      </c>
      <c r="B8" s="432" t="str">
        <f>IF('[1]p11'!$B$232:$L$232&lt;&gt;0,'[1]p11'!$B$232:$L$232,"")</f>
        <v>Produção de material didático instrucional mediante comprovação pelo setor competente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</row>
  </sheetData>
  <sheetProtection password="CA19" sheet="1" objects="1" scenarios="1"/>
  <mergeCells count="11">
    <mergeCell ref="A7:Q7"/>
    <mergeCell ref="B8:Q8"/>
    <mergeCell ref="A4:Q5"/>
    <mergeCell ref="A2:Q2"/>
    <mergeCell ref="A3:D3"/>
    <mergeCell ref="A6:E6"/>
    <mergeCell ref="F6:P6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275" t="s">
        <v>193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7"/>
    </row>
    <row r="2" spans="1:17" ht="13.5" thickBo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7" ht="13.5" thickBot="1">
      <c r="A3" s="312" t="s">
        <v>269</v>
      </c>
      <c r="B3" s="313"/>
      <c r="C3" s="313"/>
      <c r="D3" s="314"/>
      <c r="E3" s="428"/>
      <c r="F3" s="429"/>
      <c r="G3" s="429"/>
      <c r="H3" s="429"/>
      <c r="I3" s="429"/>
      <c r="J3" s="429"/>
      <c r="K3" s="429"/>
      <c r="L3" s="429"/>
      <c r="M3" s="430"/>
      <c r="N3" s="426" t="s">
        <v>84</v>
      </c>
      <c r="O3" s="427"/>
      <c r="P3" s="313" t="str">
        <f>'[1]p1'!$H$4</f>
        <v>2006.2</v>
      </c>
      <c r="Q3" s="314"/>
    </row>
    <row r="4" spans="1:17" s="66" customFormat="1" ht="27.75" customHeight="1">
      <c r="A4" s="431" t="s">
        <v>334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</row>
  </sheetData>
  <sheetProtection password="CA19" sheet="1" objects="1" scenarios="1"/>
  <mergeCells count="7">
    <mergeCell ref="A2:Q2"/>
    <mergeCell ref="A3:D3"/>
    <mergeCell ref="A4:Q4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275" t="s">
        <v>193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7"/>
    </row>
    <row r="2" spans="1:17" ht="13.5" thickBo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7" ht="13.5" thickBot="1">
      <c r="A3" s="312" t="s">
        <v>268</v>
      </c>
      <c r="B3" s="313"/>
      <c r="C3" s="313"/>
      <c r="D3" s="314"/>
      <c r="E3" s="428"/>
      <c r="F3" s="429"/>
      <c r="G3" s="429"/>
      <c r="H3" s="429"/>
      <c r="I3" s="429"/>
      <c r="J3" s="429"/>
      <c r="K3" s="429"/>
      <c r="L3" s="429"/>
      <c r="M3" s="430"/>
      <c r="N3" s="426" t="s">
        <v>84</v>
      </c>
      <c r="O3" s="427"/>
      <c r="P3" s="313" t="str">
        <f>'[1]p1'!$H$4</f>
        <v>2006.2</v>
      </c>
      <c r="Q3" s="314"/>
    </row>
    <row r="4" spans="1:17" s="63" customFormat="1" ht="12.75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</row>
    <row r="5" spans="1:17" s="65" customFormat="1" ht="12.75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</row>
    <row r="6" spans="1:19" s="46" customFormat="1" ht="11.25" customHeight="1">
      <c r="A6" s="390" t="str">
        <f>T('[1]p6'!$C$13:$G$13)</f>
        <v>Antônio Pereira Brandão Júnior</v>
      </c>
      <c r="B6" s="391"/>
      <c r="C6" s="391"/>
      <c r="D6" s="391"/>
      <c r="E6" s="392"/>
      <c r="F6" s="434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117"/>
      <c r="R6" s="65"/>
      <c r="S6" s="39"/>
    </row>
    <row r="7" spans="1:17" s="66" customFormat="1" ht="18.75" customHeight="1">
      <c r="A7" s="431" t="str">
        <f>IF('[1]p6'!$A$200:$L$200&lt;&gt;0,'[1]p6'!$A$200:$L$200,"")</f>
        <v>Antônio Pereira Brandão Jr. , Plamen Koshlukov, Central Polynomials for Z_2-graded algebras and for algebras with involution, Journal of Pure and Applied Algebra, 208 , 877-886, 2007.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</row>
    <row r="8" spans="1:17" s="66" customFormat="1" ht="13.5" customHeight="1">
      <c r="A8" s="67" t="s">
        <v>27</v>
      </c>
      <c r="B8" s="432" t="str">
        <f>IF('[1]p6'!$B$201:$L$201&lt;&gt;0,'[1]p6'!$B$201:$L$201,"")</f>
        <v>Artigo técnico ou científico publicado em periódico indexado internacionalmente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</row>
    <row r="9" spans="1:17" s="65" customFormat="1" ht="12.75">
      <c r="A9" s="436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</row>
    <row r="10" spans="1:19" s="46" customFormat="1" ht="11.25" customHeight="1">
      <c r="A10" s="390" t="str">
        <f>T('[1]p9'!$C$13:$G$13)</f>
        <v>Bráulio Maia Junior</v>
      </c>
      <c r="B10" s="391"/>
      <c r="C10" s="391"/>
      <c r="D10" s="391"/>
      <c r="E10" s="392"/>
      <c r="F10" s="434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117"/>
      <c r="R10" s="65"/>
      <c r="S10" s="39"/>
    </row>
    <row r="11" spans="1:17" s="66" customFormat="1" ht="27.75" customHeight="1">
      <c r="A11" s="431" t="str">
        <f>IF('[1]p9'!$A$200:$L$200&lt;&gt;0,'[1]p9'!$A$200:$L$200,"")</f>
        <v>Braulio Maia Junior, Manoel Lemos e Teresa Melo, Non-Separating circuits and cocircuits in matroids- Capitulo 10 do livro Combinatorics, Complexity, and Chance, vol. 34, Oxford Lecture Series in Mathematics and its Applications. pp. 162--171, 2007. 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</row>
    <row r="12" spans="1:17" s="66" customFormat="1" ht="13.5" customHeight="1">
      <c r="A12" s="67" t="s">
        <v>27</v>
      </c>
      <c r="B12" s="432" t="str">
        <f>IF('[1]p9'!$B$201:$L$201&lt;&gt;0,'[1]p9'!$B$201:$L$201,"")</f>
        <v>Capítulo de livro técnico-científico ou artístico-culturais publicados na área, aprovado por Conselho Editorial/Registro ISBN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</row>
    <row r="13" spans="1:17" s="65" customFormat="1" ht="12.75">
      <c r="A13" s="436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</row>
    <row r="14" spans="1:19" s="46" customFormat="1" ht="14.25" customHeight="1">
      <c r="A14" s="390" t="str">
        <f>T('[1]p10'!$C$13:$G$13)</f>
        <v>Claudianor Oliveira Alves</v>
      </c>
      <c r="B14" s="391"/>
      <c r="C14" s="391"/>
      <c r="D14" s="391"/>
      <c r="E14" s="392"/>
      <c r="F14" s="434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117"/>
      <c r="R14" s="65"/>
      <c r="S14" s="39"/>
    </row>
    <row r="15" spans="1:17" s="66" customFormat="1" ht="14.25" customHeight="1">
      <c r="A15" s="431" t="str">
        <f>IF('[1]p10'!$A$200:$L$200&lt;&gt;0,'[1]p10'!$A$200:$L$200,"")</f>
        <v>C.O. Alves, S.H.M. Soares, Nodal solution for singular pertubed with critical exponential growth. Journal of Differential Equations, v. 234 (2007), pg 464-484.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</row>
    <row r="16" spans="1:17" s="66" customFormat="1" ht="14.25" customHeight="1">
      <c r="A16" s="67" t="s">
        <v>27</v>
      </c>
      <c r="B16" s="432" t="str">
        <f>IF('[1]p10'!$B$201:$L$201&lt;&gt;0,'[1]p10'!$B$201:$L$201,"")</f>
        <v>Artigo técnico ou científico publicado em periódico indexado internacionalmente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</row>
    <row r="17" spans="1:17" s="65" customFormat="1" ht="14.25" customHeight="1">
      <c r="A17" s="436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</row>
    <row r="18" spans="1:17" s="66" customFormat="1" ht="14.25" customHeight="1">
      <c r="A18" s="431" t="str">
        <f>IF('[1]p10'!$A$204:$L$204&lt;&gt;0,'[1]p10'!$A$204:$L$204,"")</f>
        <v>C.O. Alves &amp; F.J.S.A. Corrêa, On the existence of positive solution for a class singular systems involving quasilinear operators. Applied Mathematics and Computation, v.185 (2007), pg 727-736. 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</row>
    <row r="19" spans="1:17" s="66" customFormat="1" ht="14.25" customHeight="1">
      <c r="A19" s="67" t="s">
        <v>27</v>
      </c>
      <c r="B19" s="432" t="str">
        <f>IF('[1]p10'!$B$205:$L$205&lt;&gt;0,'[1]p10'!$B$205:$L$205,"")</f>
        <v>Artigo técnico ou científico publicado em periódico indexado internacionalmente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</row>
    <row r="20" spans="1:17" s="65" customFormat="1" ht="14.25" customHeight="1">
      <c r="A20" s="436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</row>
    <row r="21" spans="1:19" s="46" customFormat="1" ht="15.75" customHeight="1">
      <c r="A21" s="390" t="str">
        <f>T('[1]p15'!$C$13:$G$13)</f>
        <v>Henrique Fernandes de Lima</v>
      </c>
      <c r="B21" s="391"/>
      <c r="C21" s="391"/>
      <c r="D21" s="391"/>
      <c r="E21" s="392"/>
      <c r="F21" s="434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117"/>
      <c r="R21" s="65"/>
      <c r="S21" s="39"/>
    </row>
    <row r="22" spans="1:17" s="66" customFormat="1" ht="15.75" customHeight="1">
      <c r="A22" s="431" t="str">
        <f>IF('[1]p15'!$A$200:$L$200&lt;&gt;0,'[1]p15'!$A$200:$L$200,"")</f>
        <v>Henrique Fernandes de Lima, Hipersuperfícies Tipo-Espaço com Curvatura de Ordem Superior Constante, UFC, 01-64, 2007.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</row>
    <row r="23" spans="1:17" s="66" customFormat="1" ht="15.75" customHeight="1">
      <c r="A23" s="67" t="s">
        <v>27</v>
      </c>
      <c r="B23" s="432" t="str">
        <f>IF('[1]p15'!$B$201:$L$201&lt;&gt;0,'[1]p15'!$B$201:$L$201,"")</f>
        <v>Tese defendida e aprovada.</v>
      </c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</row>
    <row r="24" spans="1:17" s="65" customFormat="1" ht="15.75" customHeight="1">
      <c r="A24" s="436"/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</row>
    <row r="25" spans="1:17" s="66" customFormat="1" ht="15.75" customHeight="1">
      <c r="A25" s="431" t="str">
        <f>IF('[1]p15'!$A$204:$L$204&lt;&gt;0,'[1]p15'!$A$204:$L$204,"")</f>
        <v>Henrique Fernandes de Lima, Spacelike hypersurfaces with constant higher order mean curvature in de Sitter space, Journal of Geometry and Physics, 57, 967-975, 2007.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</row>
    <row r="26" spans="1:17" s="66" customFormat="1" ht="15.75" customHeight="1">
      <c r="A26" s="67" t="s">
        <v>27</v>
      </c>
      <c r="B26" s="432" t="str">
        <f>IF('[1]p15'!$B$205:$L$205&lt;&gt;0,'[1]p15'!$B$205:$L$205,"")</f>
        <v>Artigo técnico ou científico publicado em periódico indexado internacionalmente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</row>
    <row r="27" spans="1:17" s="65" customFormat="1" ht="15.75" customHeight="1">
      <c r="A27" s="436"/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</row>
    <row r="28" spans="1:19" s="46" customFormat="1" ht="18" customHeight="1">
      <c r="A28" s="390" t="str">
        <f>T('[1]p28'!$C$13:$G$13)</f>
        <v>Michelli Karinne Barros da Silva</v>
      </c>
      <c r="B28" s="391"/>
      <c r="C28" s="391"/>
      <c r="D28" s="391"/>
      <c r="E28" s="392"/>
      <c r="F28" s="434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117"/>
      <c r="R28" s="65"/>
      <c r="S28" s="39"/>
    </row>
    <row r="29" spans="1:17" s="66" customFormat="1" ht="18" customHeight="1">
      <c r="A29" s="431" t="str">
        <f>IF('[1]p28'!$A$200:$L$200&lt;&gt;0,'[1]p28'!$A$200:$L$200,"")</f>
        <v>M. K. B. da Silva, Modelos de regressão Birnbaum-Saunders generalizados, Tese de doutorado, IME-USP, 26/04/2007.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</row>
    <row r="30" spans="1:17" s="66" customFormat="1" ht="18" customHeight="1">
      <c r="A30" s="67" t="s">
        <v>27</v>
      </c>
      <c r="B30" s="432" t="str">
        <f>IF('[1]p28'!$B$201:$L$201&lt;&gt;0,'[1]p28'!$B$201:$L$201,"")</f>
        <v>Tese defendida e aprovada.</v>
      </c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</row>
    <row r="31" spans="1:17" s="65" customFormat="1" ht="18" customHeight="1">
      <c r="A31" s="436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</row>
    <row r="32" spans="1:19" s="46" customFormat="1" ht="15.75" customHeight="1">
      <c r="A32" s="390" t="str">
        <f>T('[1]p33'!$C$13:$G$13)</f>
        <v>Sérgio Mota Alves</v>
      </c>
      <c r="B32" s="391"/>
      <c r="C32" s="391"/>
      <c r="D32" s="391"/>
      <c r="E32" s="392"/>
      <c r="F32" s="434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117"/>
      <c r="R32" s="65"/>
      <c r="S32" s="39"/>
    </row>
    <row r="33" spans="1:17" s="66" customFormat="1" ht="15.75" customHeight="1">
      <c r="A33" s="431" t="str">
        <f>IF('[1]p33'!$A$200:$L$200&lt;&gt;0,'[1]p33'!$A$200:$L$200,"")</f>
        <v>S.M.Alves, P. Kosholukov; Polynomial identities of algebras in positive characteristic, Journal of Algebra, 305(2006) 1149-1165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</row>
    <row r="34" spans="1:17" s="66" customFormat="1" ht="15.75" customHeight="1">
      <c r="A34" s="67" t="s">
        <v>27</v>
      </c>
      <c r="B34" s="432" t="str">
        <f>IF('[1]p33'!$B$201:$L$201&lt;&gt;0,'[1]p33'!$B$201:$L$201,"")</f>
        <v>Artigo técnico ou científico publicado em periódico indexado internacionalmente</v>
      </c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</row>
    <row r="35" spans="1:17" s="65" customFormat="1" ht="15.75" customHeight="1">
      <c r="A35" s="436"/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</row>
    <row r="36" spans="1:17" s="66" customFormat="1" ht="15.75" customHeight="1">
      <c r="A36" s="431" t="str">
        <f>IF('[1]p33'!$A$204:$L$204&lt;&gt;0,'[1]p33'!$A$204:$L$204,"")</f>
        <v>S. M. Alves, PI equivalência e não equivalência de Álgebras, Tese de doutorado, UNICAMP, 15/12/2006.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</row>
    <row r="37" spans="1:17" s="66" customFormat="1" ht="15.75" customHeight="1">
      <c r="A37" s="67" t="s">
        <v>27</v>
      </c>
      <c r="B37" s="432" t="str">
        <f>IF('[1]p33'!$B$205:$L$205&lt;&gt;0,'[1]p33'!$B$205:$L$205,"")</f>
        <v>Tese defendida e aprovada.</v>
      </c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</row>
    <row r="38" spans="1:17" s="65" customFormat="1" ht="15.75" customHeight="1">
      <c r="A38" s="436"/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</row>
    <row r="39" spans="1:19" s="46" customFormat="1" ht="16.5" customHeight="1">
      <c r="A39" s="390" t="str">
        <f>T('[1]p43'!$C$13:$G$13)</f>
        <v>Rosângela da Silva Figueredo</v>
      </c>
      <c r="B39" s="391"/>
      <c r="C39" s="391"/>
      <c r="D39" s="391"/>
      <c r="E39" s="392"/>
      <c r="F39" s="434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117"/>
      <c r="R39" s="65"/>
      <c r="S39" s="39"/>
    </row>
    <row r="40" spans="1:17" s="66" customFormat="1" ht="16.5" customHeight="1">
      <c r="A40" s="431" t="str">
        <f>IF('[1]p43'!$A$200:$L$200&lt;&gt;0,'[1]p43'!$A$200:$L$200,"")</f>
        <v> R. S. Figueiredo, Sobre Modelos de Covariância com Erros Elípticos: Uma Abordagem Bayesiana, Dissertação de mestrado, PPGMat-UFCG, 30/03/07.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</row>
    <row r="41" spans="1:17" s="66" customFormat="1" ht="16.5" customHeight="1">
      <c r="A41" s="67" t="s">
        <v>27</v>
      </c>
      <c r="B41" s="432" t="str">
        <f>IF('[1]p43'!$B$201:$L$201&lt;&gt;0,'[1]p43'!$B$201:$L$201,"")</f>
        <v>Dissertação defendida e aprovada.</v>
      </c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</row>
    <row r="42" spans="1:17" s="65" customFormat="1" ht="16.5" customHeight="1">
      <c r="A42" s="436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 password="CA19" sheet="1" objects="1" scenarios="1"/>
  <mergeCells count="51">
    <mergeCell ref="A42:Q42"/>
    <mergeCell ref="A39:E39"/>
    <mergeCell ref="F39:P39"/>
    <mergeCell ref="A40:Q40"/>
    <mergeCell ref="B41:Q41"/>
    <mergeCell ref="A35:Q35"/>
    <mergeCell ref="A36:Q36"/>
    <mergeCell ref="B37:Q37"/>
    <mergeCell ref="A38:Q38"/>
    <mergeCell ref="A32:E32"/>
    <mergeCell ref="F32:P32"/>
    <mergeCell ref="A33:Q33"/>
    <mergeCell ref="B34:Q34"/>
    <mergeCell ref="A31:Q31"/>
    <mergeCell ref="A28:E28"/>
    <mergeCell ref="F28:P28"/>
    <mergeCell ref="A29:Q29"/>
    <mergeCell ref="B30:Q30"/>
    <mergeCell ref="A24:Q24"/>
    <mergeCell ref="A25:Q25"/>
    <mergeCell ref="B26:Q26"/>
    <mergeCell ref="A27:Q27"/>
    <mergeCell ref="B19:Q19"/>
    <mergeCell ref="A20:Q20"/>
    <mergeCell ref="A22:Q22"/>
    <mergeCell ref="B23:Q23"/>
    <mergeCell ref="A21:E21"/>
    <mergeCell ref="F21:P21"/>
    <mergeCell ref="A15:Q15"/>
    <mergeCell ref="A17:Q17"/>
    <mergeCell ref="B16:Q16"/>
    <mergeCell ref="A18:Q18"/>
    <mergeCell ref="A11:Q11"/>
    <mergeCell ref="B12:Q12"/>
    <mergeCell ref="A13:Q13"/>
    <mergeCell ref="A14:E14"/>
    <mergeCell ref="F14:P14"/>
    <mergeCell ref="B8:Q8"/>
    <mergeCell ref="A9:Q9"/>
    <mergeCell ref="A10:E10"/>
    <mergeCell ref="F10:P10"/>
    <mergeCell ref="A4:Q5"/>
    <mergeCell ref="A2:Q2"/>
    <mergeCell ref="A3:D3"/>
    <mergeCell ref="A7:Q7"/>
    <mergeCell ref="A6:E6"/>
    <mergeCell ref="F6:P6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1"/>
  <sheetViews>
    <sheetView workbookViewId="0" topLeftCell="A2">
      <selection activeCell="E3" sqref="E3:L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2.00390625" style="0" customWidth="1"/>
    <col min="4" max="4" width="7.140625" style="0" customWidth="1"/>
    <col min="5" max="5" width="0.5625" style="0" customWidth="1"/>
    <col min="6" max="6" width="8.28125" style="0" customWidth="1"/>
    <col min="7" max="7" width="1.7109375" style="0" customWidth="1"/>
    <col min="8" max="8" width="13.71093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9.421875" style="0" customWidth="1"/>
    <col min="13" max="13" width="7.7109375" style="0" customWidth="1"/>
    <col min="14" max="14" width="5.28125" style="0" customWidth="1"/>
    <col min="15" max="15" width="8.8515625" style="0" customWidth="1"/>
    <col min="16" max="16" width="8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64"/>
    </row>
    <row r="2" spans="1:17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64"/>
    </row>
    <row r="3" spans="1:17" ht="13.5" thickBot="1">
      <c r="A3" s="382" t="s">
        <v>274</v>
      </c>
      <c r="B3" s="383"/>
      <c r="C3" s="383"/>
      <c r="D3" s="384"/>
      <c r="E3" s="387"/>
      <c r="F3" s="388"/>
      <c r="G3" s="388"/>
      <c r="H3" s="388"/>
      <c r="I3" s="388"/>
      <c r="J3" s="388"/>
      <c r="K3" s="388"/>
      <c r="L3" s="389"/>
      <c r="M3" s="385" t="s">
        <v>84</v>
      </c>
      <c r="N3" s="386"/>
      <c r="O3" s="383" t="str">
        <f>'[1]p1'!$H$4</f>
        <v>2006.2</v>
      </c>
      <c r="P3" s="384"/>
      <c r="Q3" s="64"/>
    </row>
    <row r="4" spans="1:17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64"/>
    </row>
    <row r="5" spans="1:17" s="38" customFormat="1" ht="11.25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64"/>
    </row>
    <row r="6" spans="1:19" s="46" customFormat="1" ht="11.25" customHeight="1">
      <c r="A6" s="390" t="str">
        <f>T('[1]p5'!$C$13:$G$13)</f>
        <v>Antônio José da Silva</v>
      </c>
      <c r="B6" s="391"/>
      <c r="C6" s="391"/>
      <c r="D6" s="391"/>
      <c r="E6" s="392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64"/>
      <c r="R6" s="39"/>
      <c r="S6" s="39"/>
    </row>
    <row r="7" spans="1:17" s="3" customFormat="1" ht="13.5" customHeight="1">
      <c r="A7" s="25" t="s">
        <v>80</v>
      </c>
      <c r="B7" s="395" t="str">
        <f>IF('[1]p5'!$A$171&lt;&gt;0,'[1]p5'!$A$171,"")</f>
        <v>Olimpíada Campinense de Matemática</v>
      </c>
      <c r="C7" s="414"/>
      <c r="D7" s="414"/>
      <c r="E7" s="414"/>
      <c r="F7" s="414"/>
      <c r="G7" s="414"/>
      <c r="H7" s="414"/>
      <c r="I7" s="414"/>
      <c r="J7" s="422" t="s">
        <v>93</v>
      </c>
      <c r="K7" s="390"/>
      <c r="L7" s="114" t="str">
        <f>IF('[1]p5'!$I$171&lt;&gt;0,'[1]p5'!$I$171,"")</f>
        <v>Permanente</v>
      </c>
      <c r="M7" s="61" t="s">
        <v>258</v>
      </c>
      <c r="N7" s="394" t="str">
        <f>IF('[1]p5'!$K$171&lt;&gt;0,'[1]p5'!$K$171,"")</f>
        <v>Em andamento</v>
      </c>
      <c r="O7" s="394"/>
      <c r="P7" s="395"/>
      <c r="Q7" s="64"/>
    </row>
    <row r="8" spans="1:17" s="3" customFormat="1" ht="13.5" customHeight="1">
      <c r="A8" s="25" t="s">
        <v>91</v>
      </c>
      <c r="B8" s="441" t="str">
        <f>IF('[1]p5'!$H$173&lt;&gt;0,'[1]p5'!$H$173,"")</f>
        <v>Colaborador </v>
      </c>
      <c r="C8" s="442"/>
      <c r="D8" s="445" t="s">
        <v>93</v>
      </c>
      <c r="E8" s="446"/>
      <c r="F8" s="441" t="str">
        <f>IF('[1]p5'!$I$171&lt;&gt;0,'[1]p5'!$I$171,"")</f>
        <v>Permanente</v>
      </c>
      <c r="G8" s="441"/>
      <c r="H8" s="442"/>
      <c r="I8" s="25" t="s">
        <v>78</v>
      </c>
      <c r="J8" s="115">
        <f>IF('[1]p5'!$J$163&lt;&gt;0,'[1]p5'!$J$163,"")</f>
      </c>
      <c r="K8" s="25" t="s">
        <v>79</v>
      </c>
      <c r="L8" s="115">
        <f>IF('[1]p5'!$K$163&lt;&gt;0,'[1]p5'!$K$163,"")</f>
      </c>
      <c r="M8" s="445" t="s">
        <v>95</v>
      </c>
      <c r="N8" s="446"/>
      <c r="O8" s="439">
        <f>IF('[1]p5'!$F$173&lt;&gt;0,'[1]p5'!$F$173,"")</f>
        <v>40001</v>
      </c>
      <c r="P8" s="440"/>
      <c r="Q8" s="64"/>
    </row>
    <row r="9" spans="1:17" s="3" customFormat="1" ht="13.5" customHeight="1">
      <c r="A9" s="25" t="s">
        <v>266</v>
      </c>
      <c r="B9" s="441" t="str">
        <f>IF('[1]p5'!$A$173&lt;&gt;0,'[1]p5'!$A$173,"")</f>
        <v>Ensino</v>
      </c>
      <c r="C9" s="441"/>
      <c r="D9" s="441"/>
      <c r="E9" s="441"/>
      <c r="F9" s="441"/>
      <c r="G9" s="441"/>
      <c r="H9" s="441"/>
      <c r="I9" s="441"/>
      <c r="J9" s="442"/>
      <c r="K9" s="443" t="s">
        <v>94</v>
      </c>
      <c r="L9" s="444"/>
      <c r="M9" s="394" t="str">
        <f>IF('[1]p5'!$I$175&lt;&gt;0,'[1]p5'!$I$175,"")</f>
        <v>UFCG</v>
      </c>
      <c r="N9" s="394"/>
      <c r="O9" s="394"/>
      <c r="P9" s="395"/>
      <c r="Q9" s="47"/>
    </row>
    <row r="10" spans="1:17" s="3" customFormat="1" ht="13.5" customHeight="1">
      <c r="A10" s="25" t="s">
        <v>92</v>
      </c>
      <c r="B10" s="394" t="str">
        <f>IF('[1]p5'!$E$175&lt;&gt;0,'[1]p5'!$E$175,"")</f>
        <v>Alunos da Rede Pública e Privada de Ensinos Fundamental e Médio de campina Grande e Região</v>
      </c>
      <c r="C10" s="394"/>
      <c r="D10" s="394"/>
      <c r="E10" s="394"/>
      <c r="F10" s="394"/>
      <c r="G10" s="394"/>
      <c r="H10" s="394"/>
      <c r="I10" s="390" t="s">
        <v>267</v>
      </c>
      <c r="J10" s="394"/>
      <c r="K10" s="394"/>
      <c r="L10" s="111">
        <f>IF('[1]p5'!$K$175&lt;&gt;0,'[1]p5'!$K$175,"")</f>
        <v>2500</v>
      </c>
      <c r="M10" s="390" t="s">
        <v>259</v>
      </c>
      <c r="N10" s="391"/>
      <c r="O10" s="394" t="str">
        <f>IF('[1]p5'!$D$173&lt;&gt;0,'[1]p5'!$D$173,"")</f>
        <v>UFCG</v>
      </c>
      <c r="P10" s="395"/>
      <c r="Q10" s="47"/>
    </row>
    <row r="11" spans="1:18" ht="12.75">
      <c r="A11" s="390" t="s">
        <v>261</v>
      </c>
      <c r="B11" s="391"/>
      <c r="C11" s="116">
        <f>'[1]p5'!$A$177</f>
        <v>0</v>
      </c>
      <c r="D11" s="422" t="s">
        <v>265</v>
      </c>
      <c r="E11" s="422"/>
      <c r="F11" s="422"/>
      <c r="G11" s="390"/>
      <c r="H11" s="437">
        <f>'[1]p5'!$D$177</f>
        <v>0</v>
      </c>
      <c r="I11" s="438"/>
      <c r="J11" s="390" t="s">
        <v>263</v>
      </c>
      <c r="K11" s="391"/>
      <c r="L11" s="437">
        <f>'[1]p5'!$G$177</f>
        <v>0</v>
      </c>
      <c r="M11" s="438"/>
      <c r="N11" s="112" t="s">
        <v>264</v>
      </c>
      <c r="O11" s="437">
        <f>'[1]p5'!$J$177</f>
        <v>0</v>
      </c>
      <c r="P11" s="438"/>
      <c r="Q11" s="47"/>
      <c r="R11" s="3"/>
    </row>
    <row r="12" spans="1:16" ht="12.75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</row>
    <row r="13" spans="1:19" s="46" customFormat="1" ht="11.25" customHeight="1">
      <c r="A13" s="390" t="str">
        <f>T('[1]p8'!$C$13:$G$13)</f>
        <v>Bianca Morelli Casalvara Caretta</v>
      </c>
      <c r="B13" s="391"/>
      <c r="C13" s="391"/>
      <c r="D13" s="391"/>
      <c r="E13" s="392"/>
      <c r="F13" s="447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64"/>
      <c r="R13" s="39"/>
      <c r="S13" s="39"/>
    </row>
    <row r="14" spans="1:17" s="3" customFormat="1" ht="13.5" customHeight="1">
      <c r="A14" s="25" t="s">
        <v>80</v>
      </c>
      <c r="B14" s="395" t="str">
        <f>IF('[1]p8'!$A$171&lt;&gt;0,'[1]p8'!$A$171,"")</f>
        <v>Comissão de Olimpíada Campinense de Matemática</v>
      </c>
      <c r="C14" s="414"/>
      <c r="D14" s="414"/>
      <c r="E14" s="414"/>
      <c r="F14" s="414"/>
      <c r="G14" s="414"/>
      <c r="H14" s="414"/>
      <c r="I14" s="414"/>
      <c r="J14" s="422" t="s">
        <v>93</v>
      </c>
      <c r="K14" s="390"/>
      <c r="L14" s="114" t="str">
        <f>IF('[1]p8'!$I$171&lt;&gt;0,'[1]p8'!$I$171,"")</f>
        <v>Permanente</v>
      </c>
      <c r="M14" s="61" t="s">
        <v>258</v>
      </c>
      <c r="N14" s="394" t="str">
        <f>IF('[1]p8'!$K$171&lt;&gt;0,'[1]p8'!$K$171,"")</f>
        <v>Em andamento</v>
      </c>
      <c r="O14" s="394"/>
      <c r="P14" s="395"/>
      <c r="Q14" s="64"/>
    </row>
    <row r="15" spans="1:17" s="3" customFormat="1" ht="13.5" customHeight="1">
      <c r="A15" s="25" t="s">
        <v>91</v>
      </c>
      <c r="B15" s="441" t="str">
        <f>IF('[1]p8'!$H$173&lt;&gt;0,'[1]p8'!$H$173,"")</f>
        <v>Participante</v>
      </c>
      <c r="C15" s="442"/>
      <c r="D15" s="445" t="s">
        <v>93</v>
      </c>
      <c r="E15" s="446"/>
      <c r="F15" s="441" t="str">
        <f>IF('[1]p8'!$I$171&lt;&gt;0,'[1]p8'!$I$171,"")</f>
        <v>Permanente</v>
      </c>
      <c r="G15" s="441"/>
      <c r="H15" s="442"/>
      <c r="I15" s="25" t="s">
        <v>78</v>
      </c>
      <c r="J15" s="115">
        <f>IF('[1]p8'!$J$163&lt;&gt;0,'[1]p8'!$J$163,"")</f>
        <v>39144</v>
      </c>
      <c r="K15" s="25" t="s">
        <v>79</v>
      </c>
      <c r="L15" s="115">
        <f>IF('[1]p8'!$K$163&lt;&gt;0,'[1]p8'!$K$163,"")</f>
        <v>39874</v>
      </c>
      <c r="M15" s="445" t="s">
        <v>95</v>
      </c>
      <c r="N15" s="446"/>
      <c r="O15" s="439" t="str">
        <f>IF('[1]p8'!$F$173&lt;&gt;0,'[1]p8'!$F$173,"")</f>
        <v>Ativ.Ext.0040001</v>
      </c>
      <c r="P15" s="440"/>
      <c r="Q15" s="64"/>
    </row>
    <row r="16" spans="1:17" s="3" customFormat="1" ht="13.5" customHeight="1">
      <c r="A16" s="25" t="s">
        <v>266</v>
      </c>
      <c r="B16" s="441" t="str">
        <f>IF('[1]p8'!$A$173&lt;&gt;0,'[1]p8'!$A$173,"")</f>
        <v>Ensino</v>
      </c>
      <c r="C16" s="441"/>
      <c r="D16" s="441"/>
      <c r="E16" s="441"/>
      <c r="F16" s="441"/>
      <c r="G16" s="441"/>
      <c r="H16" s="441"/>
      <c r="I16" s="441"/>
      <c r="J16" s="442"/>
      <c r="K16" s="443" t="s">
        <v>94</v>
      </c>
      <c r="L16" s="444"/>
      <c r="M16" s="394" t="str">
        <f>IF('[1]p8'!$I$175&lt;&gt;0,'[1]p8'!$I$175,"")</f>
        <v>UFCG</v>
      </c>
      <c r="N16" s="394"/>
      <c r="O16" s="394"/>
      <c r="P16" s="395"/>
      <c r="Q16" s="47"/>
    </row>
    <row r="17" spans="1:17" s="3" customFormat="1" ht="13.5" customHeight="1">
      <c r="A17" s="25" t="s">
        <v>92</v>
      </c>
      <c r="B17" s="394" t="str">
        <f>IF('[1]p8'!$E$175&lt;&gt;0,'[1]p8'!$E$175,"")</f>
        <v>Alunos e professores das redes pública e privada de ensinos fundamental e médio de CG e região</v>
      </c>
      <c r="C17" s="394"/>
      <c r="D17" s="394"/>
      <c r="E17" s="394"/>
      <c r="F17" s="394"/>
      <c r="G17" s="394"/>
      <c r="H17" s="394"/>
      <c r="I17" s="390" t="s">
        <v>267</v>
      </c>
      <c r="J17" s="394"/>
      <c r="K17" s="394"/>
      <c r="L17" s="111">
        <f>IF('[1]p8'!$K$175&lt;&gt;0,'[1]p8'!$K$175,"")</f>
        <v>2500</v>
      </c>
      <c r="M17" s="390" t="s">
        <v>259</v>
      </c>
      <c r="N17" s="391"/>
      <c r="O17" s="394" t="str">
        <f>IF('[1]p8'!$D$173&lt;&gt;0,'[1]p8'!$D$173,"")</f>
        <v>UFCG</v>
      </c>
      <c r="P17" s="395"/>
      <c r="Q17" s="47"/>
    </row>
    <row r="18" spans="1:18" ht="12.75">
      <c r="A18" s="390" t="s">
        <v>261</v>
      </c>
      <c r="B18" s="391"/>
      <c r="C18" s="116">
        <f>'[1]p8'!$A$177</f>
        <v>0</v>
      </c>
      <c r="D18" s="422" t="s">
        <v>265</v>
      </c>
      <c r="E18" s="422"/>
      <c r="F18" s="422"/>
      <c r="G18" s="390"/>
      <c r="H18" s="437">
        <f>'[1]p8'!$D$177</f>
        <v>0</v>
      </c>
      <c r="I18" s="438"/>
      <c r="J18" s="390" t="s">
        <v>263</v>
      </c>
      <c r="K18" s="391"/>
      <c r="L18" s="437">
        <f>'[1]p8'!$G$177</f>
        <v>0</v>
      </c>
      <c r="M18" s="438"/>
      <c r="N18" s="112" t="s">
        <v>264</v>
      </c>
      <c r="O18" s="437">
        <f>'[1]p8'!$J$177</f>
        <v>0</v>
      </c>
      <c r="P18" s="438"/>
      <c r="Q18" s="47"/>
      <c r="R18" s="3"/>
    </row>
    <row r="19" spans="1:16" ht="12.75">
      <c r="A19" s="40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</row>
    <row r="20" spans="1:19" s="46" customFormat="1" ht="11.25" customHeight="1">
      <c r="A20" s="390" t="str">
        <f>T('[1]p11'!$C$13:$G$13)</f>
        <v>Daniel Cordeiro de Morais Filho</v>
      </c>
      <c r="B20" s="391"/>
      <c r="C20" s="391"/>
      <c r="D20" s="391"/>
      <c r="E20" s="392"/>
      <c r="F20" s="447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64"/>
      <c r="R20" s="39"/>
      <c r="S20" s="39"/>
    </row>
    <row r="21" spans="1:17" s="3" customFormat="1" ht="13.5" customHeight="1">
      <c r="A21" s="25" t="s">
        <v>80</v>
      </c>
      <c r="B21" s="395" t="str">
        <f>IF('[1]p11'!$A$171&lt;&gt;0,'[1]p11'!$A$171,"")</f>
        <v>Curso de Aperfeiçoamento de Professores do Ensino Médio - CAPEM</v>
      </c>
      <c r="C21" s="414"/>
      <c r="D21" s="414"/>
      <c r="E21" s="414"/>
      <c r="F21" s="414"/>
      <c r="G21" s="414"/>
      <c r="H21" s="414"/>
      <c r="I21" s="414"/>
      <c r="J21" s="422" t="s">
        <v>93</v>
      </c>
      <c r="K21" s="390"/>
      <c r="L21" s="114" t="str">
        <f>IF('[1]p11'!$I$171&lt;&gt;0,'[1]p11'!$I$171,"")</f>
        <v>Eventual</v>
      </c>
      <c r="M21" s="61" t="s">
        <v>258</v>
      </c>
      <c r="N21" s="394" t="str">
        <f>IF('[1]p11'!$K$171&lt;&gt;0,'[1]p11'!$K$171,"")</f>
        <v>Em andamento</v>
      </c>
      <c r="O21" s="394"/>
      <c r="P21" s="395"/>
      <c r="Q21" s="64"/>
    </row>
    <row r="22" spans="1:17" s="3" customFormat="1" ht="13.5" customHeight="1">
      <c r="A22" s="25" t="s">
        <v>91</v>
      </c>
      <c r="B22" s="441" t="str">
        <f>IF('[1]p11'!$H$173&lt;&gt;0,'[1]p11'!$H$173,"")</f>
        <v>Coordenador</v>
      </c>
      <c r="C22" s="442"/>
      <c r="D22" s="445" t="s">
        <v>93</v>
      </c>
      <c r="E22" s="446"/>
      <c r="F22" s="441" t="str">
        <f>IF('[1]p11'!$I$171&lt;&gt;0,'[1]p11'!$I$171,"")</f>
        <v>Eventual</v>
      </c>
      <c r="G22" s="441"/>
      <c r="H22" s="442"/>
      <c r="I22" s="25" t="s">
        <v>78</v>
      </c>
      <c r="J22" s="115">
        <f>IF('[1]p11'!$J$163&lt;&gt;0,'[1]p11'!$J$163,"")</f>
        <v>38139</v>
      </c>
      <c r="K22" s="25" t="s">
        <v>79</v>
      </c>
      <c r="L22" s="115">
        <f>IF('[1]p11'!$K$163&lt;&gt;0,'[1]p11'!$K$163,"")</f>
        <v>39081</v>
      </c>
      <c r="M22" s="445" t="s">
        <v>95</v>
      </c>
      <c r="N22" s="446"/>
      <c r="O22" s="439">
        <f>IF('[1]p11'!$F$173&lt;&gt;0,'[1]p11'!$F$173,"")</f>
      </c>
      <c r="P22" s="440"/>
      <c r="Q22" s="64"/>
    </row>
    <row r="23" spans="1:17" s="3" customFormat="1" ht="13.5" customHeight="1">
      <c r="A23" s="25" t="s">
        <v>266</v>
      </c>
      <c r="B23" s="441" t="str">
        <f>IF('[1]p11'!$A$173&lt;&gt;0,'[1]p11'!$A$173,"")</f>
        <v>Ensino</v>
      </c>
      <c r="C23" s="441"/>
      <c r="D23" s="441"/>
      <c r="E23" s="441"/>
      <c r="F23" s="441"/>
      <c r="G23" s="441"/>
      <c r="H23" s="441"/>
      <c r="I23" s="441"/>
      <c r="J23" s="442"/>
      <c r="K23" s="443" t="s">
        <v>94</v>
      </c>
      <c r="L23" s="444"/>
      <c r="M23" s="394">
        <f>IF('[1]p11'!$I$175&lt;&gt;0,'[1]p11'!$I$175,"")</f>
      </c>
      <c r="N23" s="394"/>
      <c r="O23" s="394"/>
      <c r="P23" s="395"/>
      <c r="Q23" s="47"/>
    </row>
    <row r="24" spans="1:17" s="3" customFormat="1" ht="13.5" customHeight="1">
      <c r="A24" s="25" t="s">
        <v>92</v>
      </c>
      <c r="B24" s="394">
        <f>IF('[1]p11'!$E$175&lt;&gt;0,'[1]p11'!$E$175,"")</f>
      </c>
      <c r="C24" s="394"/>
      <c r="D24" s="394"/>
      <c r="E24" s="394"/>
      <c r="F24" s="394"/>
      <c r="G24" s="394"/>
      <c r="H24" s="394"/>
      <c r="I24" s="390" t="s">
        <v>267</v>
      </c>
      <c r="J24" s="394"/>
      <c r="K24" s="394"/>
      <c r="L24" s="111">
        <f>IF('[1]p11'!$K$175&lt;&gt;0,'[1]p11'!$K$175,"")</f>
        <v>120</v>
      </c>
      <c r="M24" s="390" t="s">
        <v>259</v>
      </c>
      <c r="N24" s="391"/>
      <c r="O24" s="394" t="str">
        <f>IF('[1]p11'!$D$173&lt;&gt;0,'[1]p11'!$D$173,"")</f>
        <v>FINEP</v>
      </c>
      <c r="P24" s="395"/>
      <c r="Q24" s="47"/>
    </row>
    <row r="25" spans="1:18" ht="12.75">
      <c r="A25" s="390" t="s">
        <v>261</v>
      </c>
      <c r="B25" s="391"/>
      <c r="C25" s="116">
        <f>'[1]p11'!$A$177</f>
        <v>0</v>
      </c>
      <c r="D25" s="422" t="s">
        <v>265</v>
      </c>
      <c r="E25" s="422"/>
      <c r="F25" s="422"/>
      <c r="G25" s="390"/>
      <c r="H25" s="437">
        <f>'[1]p11'!$D$177</f>
        <v>0</v>
      </c>
      <c r="I25" s="438"/>
      <c r="J25" s="390" t="s">
        <v>263</v>
      </c>
      <c r="K25" s="391"/>
      <c r="L25" s="437">
        <f>'[1]p11'!$G$177</f>
        <v>0</v>
      </c>
      <c r="M25" s="438"/>
      <c r="N25" s="112" t="s">
        <v>264</v>
      </c>
      <c r="O25" s="437">
        <f>'[1]p11'!$J$177</f>
        <v>0</v>
      </c>
      <c r="P25" s="438"/>
      <c r="Q25" s="47"/>
      <c r="R25" s="3"/>
    </row>
    <row r="26" spans="1:16" ht="12.75">
      <c r="A26" s="408"/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</row>
    <row r="27" spans="1:19" s="46" customFormat="1" ht="11.25" customHeight="1">
      <c r="A27" s="390" t="str">
        <f>T('[1]p16'!$C$13:$G$13)</f>
        <v>Izabel Maria Barbosa de Albuquerque</v>
      </c>
      <c r="B27" s="391"/>
      <c r="C27" s="391"/>
      <c r="D27" s="391"/>
      <c r="E27" s="392"/>
      <c r="F27" s="447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64"/>
      <c r="R27" s="39"/>
      <c r="S27" s="39"/>
    </row>
    <row r="28" spans="1:17" s="3" customFormat="1" ht="13.5" customHeight="1">
      <c r="A28" s="25" t="s">
        <v>80</v>
      </c>
      <c r="B28" s="395" t="str">
        <f>IF('[1]p16'!$A$171&lt;&gt;0,'[1]p16'!$A$171,"")</f>
        <v>O ensino de frações nas séries iniciais </v>
      </c>
      <c r="C28" s="414"/>
      <c r="D28" s="414"/>
      <c r="E28" s="414"/>
      <c r="F28" s="414"/>
      <c r="G28" s="414"/>
      <c r="H28" s="414"/>
      <c r="I28" s="414"/>
      <c r="J28" s="422" t="s">
        <v>93</v>
      </c>
      <c r="K28" s="390"/>
      <c r="L28" s="114">
        <f>IF('[1]p16'!$I$171&lt;&gt;0,'[1]p16'!$I$171,"")</f>
      </c>
      <c r="M28" s="61" t="s">
        <v>258</v>
      </c>
      <c r="N28" s="394" t="str">
        <f>IF('[1]p16'!$K$171&lt;&gt;0,'[1]p16'!$K$171,"")</f>
        <v>Em andamento</v>
      </c>
      <c r="O28" s="394"/>
      <c r="P28" s="395"/>
      <c r="Q28" s="64"/>
    </row>
    <row r="29" spans="1:17" s="3" customFormat="1" ht="13.5" customHeight="1">
      <c r="A29" s="25" t="s">
        <v>91</v>
      </c>
      <c r="B29" s="441">
        <f>IF('[1]p16'!$H$173&lt;&gt;0,'[1]p16'!$H$173,"")</f>
      </c>
      <c r="C29" s="442"/>
      <c r="D29" s="445" t="s">
        <v>93</v>
      </c>
      <c r="E29" s="446"/>
      <c r="F29" s="441">
        <f>IF('[1]p16'!$I$171&lt;&gt;0,'[1]p16'!$I$171,"")</f>
      </c>
      <c r="G29" s="441"/>
      <c r="H29" s="442"/>
      <c r="I29" s="25" t="s">
        <v>78</v>
      </c>
      <c r="J29" s="115">
        <f>IF('[1]p16'!$J$163&lt;&gt;0,'[1]p16'!$J$163,"")</f>
      </c>
      <c r="K29" s="25" t="s">
        <v>79</v>
      </c>
      <c r="L29" s="115">
        <f>IF('[1]p16'!$K$163&lt;&gt;0,'[1]p16'!$K$163,"")</f>
      </c>
      <c r="M29" s="445" t="s">
        <v>95</v>
      </c>
      <c r="N29" s="446"/>
      <c r="O29" s="439">
        <f>IF('[1]p16'!$F$173&lt;&gt;0,'[1]p16'!$F$173,"")</f>
      </c>
      <c r="P29" s="440"/>
      <c r="Q29" s="64"/>
    </row>
    <row r="30" spans="1:17" s="3" customFormat="1" ht="13.5" customHeight="1">
      <c r="A30" s="25" t="s">
        <v>266</v>
      </c>
      <c r="B30" s="441">
        <f>IF('[1]p16'!$A$173&lt;&gt;0,'[1]p16'!$A$173,"")</f>
      </c>
      <c r="C30" s="441"/>
      <c r="D30" s="441"/>
      <c r="E30" s="441"/>
      <c r="F30" s="441"/>
      <c r="G30" s="441"/>
      <c r="H30" s="441"/>
      <c r="I30" s="441"/>
      <c r="J30" s="442"/>
      <c r="K30" s="443" t="s">
        <v>94</v>
      </c>
      <c r="L30" s="444"/>
      <c r="M30" s="394" t="str">
        <f>IF('[1]p16'!$I$175&lt;&gt;0,'[1]p16'!$I$175,"")</f>
        <v>Esc. Normal Estadual</v>
      </c>
      <c r="N30" s="394"/>
      <c r="O30" s="394"/>
      <c r="P30" s="395"/>
      <c r="Q30" s="47"/>
    </row>
    <row r="31" spans="1:17" s="3" customFormat="1" ht="13.5" customHeight="1">
      <c r="A31" s="25" t="s">
        <v>92</v>
      </c>
      <c r="B31" s="394" t="str">
        <f>IF('[1]p16'!$E$175&lt;&gt;0,'[1]p16'!$E$175,"")</f>
        <v>Alunos da Esc. Normal Est. Pe. Emidio Correia Viana </v>
      </c>
      <c r="C31" s="394"/>
      <c r="D31" s="394"/>
      <c r="E31" s="394"/>
      <c r="F31" s="394"/>
      <c r="G31" s="394"/>
      <c r="H31" s="394"/>
      <c r="I31" s="390" t="s">
        <v>267</v>
      </c>
      <c r="J31" s="394"/>
      <c r="K31" s="394"/>
      <c r="L31" s="111">
        <f>IF('[1]p16'!$K$175&lt;&gt;0,'[1]p16'!$K$175,"")</f>
        <v>60</v>
      </c>
      <c r="M31" s="390" t="s">
        <v>259</v>
      </c>
      <c r="N31" s="391"/>
      <c r="O31" s="394">
        <f>IF('[1]p16'!$D$173&lt;&gt;0,'[1]p16'!$D$173,"")</f>
      </c>
      <c r="P31" s="395"/>
      <c r="Q31" s="47"/>
    </row>
    <row r="32" spans="1:18" ht="12.75">
      <c r="A32" s="390" t="s">
        <v>261</v>
      </c>
      <c r="B32" s="391"/>
      <c r="C32" s="116">
        <f>'[1]p16'!$A$177</f>
        <v>0</v>
      </c>
      <c r="D32" s="422" t="s">
        <v>265</v>
      </c>
      <c r="E32" s="422"/>
      <c r="F32" s="422"/>
      <c r="G32" s="390"/>
      <c r="H32" s="437">
        <f>'[1]p16'!$D$177</f>
        <v>0</v>
      </c>
      <c r="I32" s="438"/>
      <c r="J32" s="390" t="s">
        <v>263</v>
      </c>
      <c r="K32" s="391"/>
      <c r="L32" s="437">
        <f>'[1]p16'!$G$177</f>
        <v>0</v>
      </c>
      <c r="M32" s="438"/>
      <c r="N32" s="112" t="s">
        <v>264</v>
      </c>
      <c r="O32" s="437">
        <f>'[1]p16'!$J$177</f>
        <v>0</v>
      </c>
      <c r="P32" s="438"/>
      <c r="Q32" s="47"/>
      <c r="R32" s="3"/>
    </row>
    <row r="33" spans="1:16" ht="12.75">
      <c r="A33" s="408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</row>
    <row r="34" spans="1:19" s="46" customFormat="1" ht="11.25" customHeight="1">
      <c r="A34" s="390" t="str">
        <f>T('[1]p18'!$C$13:$G$13)</f>
        <v>Jesualdo Gomes das Chagas</v>
      </c>
      <c r="B34" s="391"/>
      <c r="C34" s="391"/>
      <c r="D34" s="391"/>
      <c r="E34" s="392"/>
      <c r="F34" s="447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64"/>
      <c r="R34" s="39"/>
      <c r="S34" s="39"/>
    </row>
    <row r="35" spans="1:17" s="3" customFormat="1" ht="13.5" customHeight="1">
      <c r="A35" s="25" t="s">
        <v>80</v>
      </c>
      <c r="B35" s="395" t="str">
        <f>IF('[1]p18'!$A$171&lt;&gt;0,'[1]p18'!$A$171,"")</f>
        <v>Curso de Aperfeiçoamento para Professores do Ensino Médio</v>
      </c>
      <c r="C35" s="414"/>
      <c r="D35" s="414"/>
      <c r="E35" s="414"/>
      <c r="F35" s="414"/>
      <c r="G35" s="414"/>
      <c r="H35" s="414"/>
      <c r="I35" s="414"/>
      <c r="J35" s="422" t="s">
        <v>93</v>
      </c>
      <c r="K35" s="390"/>
      <c r="L35" s="114" t="str">
        <f>IF('[1]p18'!$I$171&lt;&gt;0,'[1]p18'!$I$171,"")</f>
        <v>Eventual</v>
      </c>
      <c r="M35" s="61" t="s">
        <v>258</v>
      </c>
      <c r="N35" s="394" t="str">
        <f>IF('[1]p18'!$K$171&lt;&gt;0,'[1]p18'!$K$171,"")</f>
        <v>Concluído</v>
      </c>
      <c r="O35" s="394"/>
      <c r="P35" s="395"/>
      <c r="Q35" s="64"/>
    </row>
    <row r="36" spans="1:17" s="3" customFormat="1" ht="13.5" customHeight="1">
      <c r="A36" s="25" t="s">
        <v>91</v>
      </c>
      <c r="B36" s="441" t="str">
        <f>IF('[1]p18'!$H$173&lt;&gt;0,'[1]p18'!$H$173,"")</f>
        <v>Professor</v>
      </c>
      <c r="C36" s="442"/>
      <c r="D36" s="445" t="s">
        <v>93</v>
      </c>
      <c r="E36" s="446"/>
      <c r="F36" s="441" t="str">
        <f>IF('[1]p18'!$I$171&lt;&gt;0,'[1]p18'!$I$171,"")</f>
        <v>Eventual</v>
      </c>
      <c r="G36" s="441"/>
      <c r="H36" s="442"/>
      <c r="I36" s="25" t="s">
        <v>78</v>
      </c>
      <c r="J36" s="115">
        <f>IF('[1]p18'!$J$163&lt;&gt;0,'[1]p18'!$J$163,"")</f>
      </c>
      <c r="K36" s="25" t="s">
        <v>79</v>
      </c>
      <c r="L36" s="115">
        <f>IF('[1]p18'!$K$163&lt;&gt;0,'[1]p18'!$K$163,"")</f>
      </c>
      <c r="M36" s="445" t="s">
        <v>95</v>
      </c>
      <c r="N36" s="446"/>
      <c r="O36" s="439">
        <f>IF('[1]p18'!$F$173&lt;&gt;0,'[1]p18'!$F$173,"")</f>
      </c>
      <c r="P36" s="440"/>
      <c r="Q36" s="64"/>
    </row>
    <row r="37" spans="1:17" s="3" customFormat="1" ht="13.5" customHeight="1">
      <c r="A37" s="25" t="s">
        <v>266</v>
      </c>
      <c r="B37" s="441" t="str">
        <f>IF('[1]p18'!$A$173&lt;&gt;0,'[1]p18'!$A$173,"")</f>
        <v>Apoio à Comunidade</v>
      </c>
      <c r="C37" s="441"/>
      <c r="D37" s="441"/>
      <c r="E37" s="441"/>
      <c r="F37" s="441"/>
      <c r="G37" s="441"/>
      <c r="H37" s="441"/>
      <c r="I37" s="441"/>
      <c r="J37" s="442"/>
      <c r="K37" s="443" t="s">
        <v>94</v>
      </c>
      <c r="L37" s="444"/>
      <c r="M37" s="394">
        <f>IF('[1]p18'!$I$175&lt;&gt;0,'[1]p18'!$I$175,"")</f>
      </c>
      <c r="N37" s="394"/>
      <c r="O37" s="394"/>
      <c r="P37" s="395"/>
      <c r="Q37" s="47"/>
    </row>
    <row r="38" spans="1:17" s="3" customFormat="1" ht="13.5" customHeight="1">
      <c r="A38" s="25" t="s">
        <v>92</v>
      </c>
      <c r="B38" s="394">
        <f>IF('[1]p18'!$E$175&lt;&gt;0,'[1]p18'!$E$175,"")</f>
      </c>
      <c r="C38" s="394"/>
      <c r="D38" s="394"/>
      <c r="E38" s="394"/>
      <c r="F38" s="394"/>
      <c r="G38" s="394"/>
      <c r="H38" s="394"/>
      <c r="I38" s="390" t="s">
        <v>267</v>
      </c>
      <c r="J38" s="394"/>
      <c r="K38" s="394"/>
      <c r="L38" s="111">
        <f>IF('[1]p18'!$K$175&lt;&gt;0,'[1]p18'!$K$175,"")</f>
      </c>
      <c r="M38" s="390" t="s">
        <v>259</v>
      </c>
      <c r="N38" s="391"/>
      <c r="O38" s="394" t="str">
        <f>IF('[1]p18'!$D$173&lt;&gt;0,'[1]p18'!$D$173,"")</f>
        <v>CNPq</v>
      </c>
      <c r="P38" s="395"/>
      <c r="Q38" s="47"/>
    </row>
    <row r="39" spans="1:18" ht="12.75">
      <c r="A39" s="390" t="s">
        <v>261</v>
      </c>
      <c r="B39" s="391"/>
      <c r="C39" s="116">
        <f>'[1]p18'!$A$177</f>
        <v>0</v>
      </c>
      <c r="D39" s="422" t="s">
        <v>265</v>
      </c>
      <c r="E39" s="422"/>
      <c r="F39" s="422"/>
      <c r="G39" s="390"/>
      <c r="H39" s="437">
        <f>'[1]p18'!$D$177</f>
        <v>0</v>
      </c>
      <c r="I39" s="438"/>
      <c r="J39" s="390" t="s">
        <v>263</v>
      </c>
      <c r="K39" s="391"/>
      <c r="L39" s="437">
        <f>'[1]p18'!$G$177</f>
        <v>0</v>
      </c>
      <c r="M39" s="438"/>
      <c r="N39" s="112" t="s">
        <v>264</v>
      </c>
      <c r="O39" s="437">
        <f>'[1]p18'!$J$177</f>
        <v>0</v>
      </c>
      <c r="P39" s="438"/>
      <c r="Q39" s="47"/>
      <c r="R39" s="3"/>
    </row>
    <row r="40" spans="1:16" ht="12.75">
      <c r="A40" s="408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</row>
    <row r="41" spans="1:19" s="46" customFormat="1" ht="11.25" customHeight="1">
      <c r="A41" s="390" t="str">
        <f>T('[1]p19'!$C$13:$G$13)</f>
        <v>José de Arimatéia Fernandes</v>
      </c>
      <c r="B41" s="391"/>
      <c r="C41" s="391"/>
      <c r="D41" s="391"/>
      <c r="E41" s="392"/>
      <c r="F41" s="447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64"/>
      <c r="R41" s="39"/>
      <c r="S41" s="39"/>
    </row>
    <row r="42" spans="1:17" s="3" customFormat="1" ht="13.5" customHeight="1">
      <c r="A42" s="25" t="s">
        <v>80</v>
      </c>
      <c r="B42" s="395" t="str">
        <f>IF('[1]p19'!$A$171&lt;&gt;0,'[1]p19'!$A$171,"")</f>
        <v>Olimpíada Campinense de Matemática</v>
      </c>
      <c r="C42" s="414"/>
      <c r="D42" s="414"/>
      <c r="E42" s="414"/>
      <c r="F42" s="414"/>
      <c r="G42" s="414"/>
      <c r="H42" s="414"/>
      <c r="I42" s="414"/>
      <c r="J42" s="422" t="s">
        <v>93</v>
      </c>
      <c r="K42" s="390"/>
      <c r="L42" s="114" t="str">
        <f>IF('[1]p19'!$I$171&lt;&gt;0,'[1]p19'!$I$171,"")</f>
        <v>Permanente</v>
      </c>
      <c r="M42" s="61" t="s">
        <v>258</v>
      </c>
      <c r="N42" s="394" t="str">
        <f>IF('[1]p19'!$K$171&lt;&gt;0,'[1]p19'!$K$171,"")</f>
        <v>Em andamento</v>
      </c>
      <c r="O42" s="394"/>
      <c r="P42" s="395"/>
      <c r="Q42" s="64"/>
    </row>
    <row r="43" spans="1:17" s="3" customFormat="1" ht="13.5" customHeight="1">
      <c r="A43" s="25" t="s">
        <v>91</v>
      </c>
      <c r="B43" s="441" t="str">
        <f>IF('[1]p19'!$H$173&lt;&gt;0,'[1]p19'!$H$173,"")</f>
        <v>Coordenador</v>
      </c>
      <c r="C43" s="442"/>
      <c r="D43" s="445" t="s">
        <v>93</v>
      </c>
      <c r="E43" s="446"/>
      <c r="F43" s="441" t="str">
        <f>IF('[1]p19'!$I$171&lt;&gt;0,'[1]p19'!$I$171,"")</f>
        <v>Permanente</v>
      </c>
      <c r="G43" s="441"/>
      <c r="H43" s="442"/>
      <c r="I43" s="25" t="s">
        <v>78</v>
      </c>
      <c r="J43" s="115">
        <f>IF('[1]p19'!$J$163&lt;&gt;0,'[1]p19'!$J$163,"")</f>
      </c>
      <c r="K43" s="25" t="s">
        <v>79</v>
      </c>
      <c r="L43" s="115">
        <f>IF('[1]p19'!$K$163&lt;&gt;0,'[1]p19'!$K$163,"")</f>
      </c>
      <c r="M43" s="445" t="s">
        <v>95</v>
      </c>
      <c r="N43" s="446"/>
      <c r="O43" s="439" t="str">
        <f>IF('[1]p19'!$F$173&lt;&gt;0,'[1]p19'!$F$173,"")</f>
        <v>Ativ. Ext. 0040001</v>
      </c>
      <c r="P43" s="440"/>
      <c r="Q43" s="64"/>
    </row>
    <row r="44" spans="1:17" s="3" customFormat="1" ht="13.5" customHeight="1">
      <c r="A44" s="25" t="s">
        <v>266</v>
      </c>
      <c r="B44" s="441" t="str">
        <f>IF('[1]p19'!$A$173&lt;&gt;0,'[1]p19'!$A$173,"")</f>
        <v>Ensino</v>
      </c>
      <c r="C44" s="441"/>
      <c r="D44" s="441"/>
      <c r="E44" s="441"/>
      <c r="F44" s="441"/>
      <c r="G44" s="441"/>
      <c r="H44" s="441"/>
      <c r="I44" s="441"/>
      <c r="J44" s="442"/>
      <c r="K44" s="443" t="s">
        <v>94</v>
      </c>
      <c r="L44" s="444"/>
      <c r="M44" s="394" t="str">
        <f>IF('[1]p19'!$I$175&lt;&gt;0,'[1]p19'!$I$175,"")</f>
        <v>UFCG</v>
      </c>
      <c r="N44" s="394"/>
      <c r="O44" s="394"/>
      <c r="P44" s="395"/>
      <c r="Q44" s="47"/>
    </row>
    <row r="45" spans="1:17" s="3" customFormat="1" ht="13.5" customHeight="1">
      <c r="A45" s="25" t="s">
        <v>92</v>
      </c>
      <c r="B45" s="394" t="str">
        <f>IF('[1]p19'!$E$175&lt;&gt;0,'[1]p19'!$E$175,"")</f>
        <v>Alunos e professores das redes pública e privada de ensinos fundamental e médio de CG e região</v>
      </c>
      <c r="C45" s="394"/>
      <c r="D45" s="394"/>
      <c r="E45" s="394"/>
      <c r="F45" s="394"/>
      <c r="G45" s="394"/>
      <c r="H45" s="394"/>
      <c r="I45" s="390" t="s">
        <v>267</v>
      </c>
      <c r="J45" s="394"/>
      <c r="K45" s="394"/>
      <c r="L45" s="111">
        <f>IF('[1]p19'!$K$175&lt;&gt;0,'[1]p19'!$K$175,"")</f>
        <v>2500</v>
      </c>
      <c r="M45" s="390" t="s">
        <v>259</v>
      </c>
      <c r="N45" s="391"/>
      <c r="O45" s="394" t="str">
        <f>IF('[1]p19'!$D$173&lt;&gt;0,'[1]p19'!$D$173,"")</f>
        <v>UFCG</v>
      </c>
      <c r="P45" s="395"/>
      <c r="Q45" s="47"/>
    </row>
    <row r="46" spans="1:18" ht="12.75">
      <c r="A46" s="390" t="s">
        <v>261</v>
      </c>
      <c r="B46" s="391"/>
      <c r="C46" s="116">
        <f>'[1]p19'!$A$177</f>
        <v>0</v>
      </c>
      <c r="D46" s="422" t="s">
        <v>265</v>
      </c>
      <c r="E46" s="422"/>
      <c r="F46" s="422"/>
      <c r="G46" s="390"/>
      <c r="H46" s="437">
        <f>'[1]p19'!$D$177</f>
        <v>0</v>
      </c>
      <c r="I46" s="438"/>
      <c r="J46" s="390" t="s">
        <v>263</v>
      </c>
      <c r="K46" s="391"/>
      <c r="L46" s="437">
        <f>'[1]p19'!$G$177</f>
        <v>0</v>
      </c>
      <c r="M46" s="438"/>
      <c r="N46" s="112" t="s">
        <v>264</v>
      </c>
      <c r="O46" s="437">
        <f>'[1]p19'!$J$177</f>
        <v>0</v>
      </c>
      <c r="P46" s="438"/>
      <c r="Q46" s="47"/>
      <c r="R46" s="3"/>
    </row>
    <row r="47" spans="1:16" ht="12.75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</row>
    <row r="48" spans="1:17" s="3" customFormat="1" ht="13.5" customHeight="1">
      <c r="A48" s="25" t="s">
        <v>80</v>
      </c>
      <c r="B48" s="395" t="str">
        <f>IF('[1]p19'!$A$180&lt;&gt;0,'[1]p19'!$A$180,"")</f>
        <v>Olimpíada Brasileira de Matemática das Escolas Públicas</v>
      </c>
      <c r="C48" s="414"/>
      <c r="D48" s="414"/>
      <c r="E48" s="414"/>
      <c r="F48" s="414"/>
      <c r="G48" s="414"/>
      <c r="H48" s="414"/>
      <c r="I48" s="414"/>
      <c r="J48" s="422" t="s">
        <v>93</v>
      </c>
      <c r="K48" s="390"/>
      <c r="L48" s="114" t="str">
        <f>IF('[1]p19'!$I$180&lt;&gt;0,'[1]p19'!$I$180,"")</f>
        <v>Permanente</v>
      </c>
      <c r="M48" s="61" t="s">
        <v>258</v>
      </c>
      <c r="N48" s="394" t="str">
        <f>IF('[1]p19'!$K$180&lt;&gt;0,'[1]p19'!$K$180,"")</f>
        <v>Em andamento</v>
      </c>
      <c r="O48" s="394"/>
      <c r="P48" s="395"/>
      <c r="Q48" s="64"/>
    </row>
    <row r="49" spans="1:17" s="3" customFormat="1" ht="13.5" customHeight="1">
      <c r="A49" s="25" t="s">
        <v>91</v>
      </c>
      <c r="B49" s="441" t="str">
        <f>IF('[1]p19'!$H$182&lt;&gt;0,'[1]p19'!$H$182,"")</f>
        <v>Coordenador</v>
      </c>
      <c r="C49" s="442"/>
      <c r="D49" s="445" t="s">
        <v>93</v>
      </c>
      <c r="E49" s="446"/>
      <c r="F49" s="441" t="str">
        <f>IF('[1]p19'!$I$180&lt;&gt;0,'[1]p19'!$I$180,"")</f>
        <v>Permanente</v>
      </c>
      <c r="G49" s="441"/>
      <c r="H49" s="442"/>
      <c r="I49" s="25" t="s">
        <v>78</v>
      </c>
      <c r="J49" s="115">
        <f>IF('[1]p19'!$J$163&lt;&gt;0,'[1]p19'!$J$163,"")</f>
      </c>
      <c r="K49" s="25" t="s">
        <v>79</v>
      </c>
      <c r="L49" s="115">
        <f>IF('[1]p19'!$K$163&lt;&gt;0,'[1]p19'!$K$163,"")</f>
      </c>
      <c r="M49" s="445" t="s">
        <v>95</v>
      </c>
      <c r="N49" s="446"/>
      <c r="O49" s="439">
        <f>IF('[1]p19'!$F$182&lt;&gt;0,'[1]p19'!$F$182,"")</f>
      </c>
      <c r="P49" s="440"/>
      <c r="Q49" s="64"/>
    </row>
    <row r="50" spans="1:17" s="3" customFormat="1" ht="13.5" customHeight="1">
      <c r="A50" s="25" t="s">
        <v>266</v>
      </c>
      <c r="B50" s="441" t="str">
        <f>IF('[1]p19'!$A$182&lt;&gt;0,'[1]p19'!$A$182,"")</f>
        <v>Ensino</v>
      </c>
      <c r="C50" s="441"/>
      <c r="D50" s="441"/>
      <c r="E50" s="441"/>
      <c r="F50" s="441"/>
      <c r="G50" s="441"/>
      <c r="H50" s="441"/>
      <c r="I50" s="441"/>
      <c r="J50" s="442"/>
      <c r="K50" s="443" t="s">
        <v>94</v>
      </c>
      <c r="L50" s="444"/>
      <c r="M50" s="394" t="str">
        <f>IF('[1]p19'!$I$184&lt;&gt;0,'[1]p19'!$I$184,"")</f>
        <v>UFCG</v>
      </c>
      <c r="N50" s="394"/>
      <c r="O50" s="394"/>
      <c r="P50" s="395"/>
      <c r="Q50" s="47"/>
    </row>
    <row r="51" spans="1:17" s="3" customFormat="1" ht="13.5" customHeight="1">
      <c r="A51" s="25" t="s">
        <v>92</v>
      </c>
      <c r="B51" s="394" t="str">
        <f>IF('[1]p19'!$E$184&lt;&gt;0,'[1]p19'!$E$184,"")</f>
        <v>Alunos e profs. da rede pública de ensino fundamental e médio da Paraíba</v>
      </c>
      <c r="C51" s="394"/>
      <c r="D51" s="394"/>
      <c r="E51" s="394"/>
      <c r="F51" s="394"/>
      <c r="G51" s="394"/>
      <c r="H51" s="394"/>
      <c r="I51" s="390" t="s">
        <v>267</v>
      </c>
      <c r="J51" s="394"/>
      <c r="K51" s="394"/>
      <c r="L51" s="111">
        <f>IF('[1]p19'!$K$184&lt;&gt;0,'[1]p19'!$K$184,"")</f>
        <v>220000</v>
      </c>
      <c r="M51" s="390" t="s">
        <v>259</v>
      </c>
      <c r="N51" s="391"/>
      <c r="O51" s="394">
        <f>IF('[1]p19'!$D$182&lt;&gt;0,'[1]p19'!$D$182,"")</f>
      </c>
      <c r="P51" s="395"/>
      <c r="Q51" s="47"/>
    </row>
    <row r="52" spans="1:18" ht="12.75">
      <c r="A52" s="390" t="s">
        <v>261</v>
      </c>
      <c r="B52" s="391"/>
      <c r="C52" s="116">
        <f>'[1]p19'!$A$186</f>
        <v>0</v>
      </c>
      <c r="D52" s="422" t="s">
        <v>265</v>
      </c>
      <c r="E52" s="422"/>
      <c r="F52" s="422"/>
      <c r="G52" s="390"/>
      <c r="H52" s="437">
        <f>'[1]p19'!$D$186</f>
        <v>0</v>
      </c>
      <c r="I52" s="438"/>
      <c r="J52" s="390" t="s">
        <v>263</v>
      </c>
      <c r="K52" s="391"/>
      <c r="L52" s="437">
        <f>'[1]p19'!$G$186</f>
        <v>0</v>
      </c>
      <c r="M52" s="438"/>
      <c r="N52" s="112" t="s">
        <v>264</v>
      </c>
      <c r="O52" s="437">
        <f>'[1]p19'!$J$186</f>
        <v>0</v>
      </c>
      <c r="P52" s="438"/>
      <c r="Q52" s="47"/>
      <c r="R52" s="3"/>
    </row>
    <row r="53" spans="1:16" ht="12.75">
      <c r="A53" s="408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</row>
    <row r="54" spans="1:19" s="46" customFormat="1" ht="11.25" customHeight="1">
      <c r="A54" s="390" t="str">
        <f>T('[1]p21'!$C$13:$G$13)</f>
        <v>José Lindomberg Possiano Barreiro</v>
      </c>
      <c r="B54" s="391"/>
      <c r="C54" s="391"/>
      <c r="D54" s="391"/>
      <c r="E54" s="392"/>
      <c r="F54" s="447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64"/>
      <c r="R54" s="39"/>
      <c r="S54" s="39"/>
    </row>
    <row r="55" spans="1:17" s="3" customFormat="1" ht="13.5" customHeight="1">
      <c r="A55" s="25" t="s">
        <v>80</v>
      </c>
      <c r="B55" s="395" t="str">
        <f>IF('[1]p21'!$A$171&lt;&gt;0,'[1]p21'!$A$171,"")</f>
        <v>Curso de Aperfeiçoamento para professores de matemática do ensino médio</v>
      </c>
      <c r="C55" s="414"/>
      <c r="D55" s="414"/>
      <c r="E55" s="414"/>
      <c r="F55" s="414"/>
      <c r="G55" s="414"/>
      <c r="H55" s="414"/>
      <c r="I55" s="414"/>
      <c r="J55" s="422" t="s">
        <v>93</v>
      </c>
      <c r="K55" s="390"/>
      <c r="L55" s="114" t="str">
        <f>IF('[1]p21'!$I$171&lt;&gt;0,'[1]p21'!$I$171,"")</f>
        <v>Eventual</v>
      </c>
      <c r="M55" s="61" t="s">
        <v>258</v>
      </c>
      <c r="N55" s="394" t="str">
        <f>IF('[1]p21'!$K$171&lt;&gt;0,'[1]p21'!$K$171,"")</f>
        <v>Concluído</v>
      </c>
      <c r="O55" s="394"/>
      <c r="P55" s="395"/>
      <c r="Q55" s="64"/>
    </row>
    <row r="56" spans="1:17" s="3" customFormat="1" ht="13.5" customHeight="1">
      <c r="A56" s="25" t="s">
        <v>91</v>
      </c>
      <c r="B56" s="441" t="str">
        <f>IF('[1]p21'!$H$173&lt;&gt;0,'[1]p21'!$H$173,"")</f>
        <v>Professor</v>
      </c>
      <c r="C56" s="442"/>
      <c r="D56" s="445" t="s">
        <v>93</v>
      </c>
      <c r="E56" s="446"/>
      <c r="F56" s="441" t="str">
        <f>IF('[1]p21'!$I$171&lt;&gt;0,'[1]p21'!$I$171,"")</f>
        <v>Eventual</v>
      </c>
      <c r="G56" s="441"/>
      <c r="H56" s="442"/>
      <c r="I56" s="25" t="s">
        <v>78</v>
      </c>
      <c r="J56" s="115">
        <f>IF('[1]p21'!$J$163&lt;&gt;0,'[1]p21'!$J$163,"")</f>
      </c>
      <c r="K56" s="25" t="s">
        <v>79</v>
      </c>
      <c r="L56" s="115">
        <f>IF('[1]p21'!$K$163&lt;&gt;0,'[1]p21'!$K$163,"")</f>
      </c>
      <c r="M56" s="445" t="s">
        <v>95</v>
      </c>
      <c r="N56" s="446"/>
      <c r="O56" s="439">
        <f>IF('[1]p21'!$F$173&lt;&gt;0,'[1]p21'!$F$173,"")</f>
      </c>
      <c r="P56" s="440"/>
      <c r="Q56" s="64"/>
    </row>
    <row r="57" spans="1:17" s="3" customFormat="1" ht="13.5" customHeight="1">
      <c r="A57" s="25" t="s">
        <v>266</v>
      </c>
      <c r="B57" s="441">
        <f>IF('[1]p21'!$A$173&lt;&gt;0,'[1]p21'!$A$173,"")</f>
      </c>
      <c r="C57" s="441"/>
      <c r="D57" s="441"/>
      <c r="E57" s="441"/>
      <c r="F57" s="441"/>
      <c r="G57" s="441"/>
      <c r="H57" s="441"/>
      <c r="I57" s="441"/>
      <c r="J57" s="442"/>
      <c r="K57" s="443" t="s">
        <v>94</v>
      </c>
      <c r="L57" s="444"/>
      <c r="M57" s="394">
        <f>IF('[1]p21'!$I$175&lt;&gt;0,'[1]p21'!$I$175,"")</f>
      </c>
      <c r="N57" s="394"/>
      <c r="O57" s="394"/>
      <c r="P57" s="395"/>
      <c r="Q57" s="47"/>
    </row>
    <row r="58" spans="1:17" s="3" customFormat="1" ht="13.5" customHeight="1">
      <c r="A58" s="25" t="s">
        <v>92</v>
      </c>
      <c r="B58" s="394">
        <f>IF('[1]p21'!$E$175&lt;&gt;0,'[1]p21'!$E$175,"")</f>
      </c>
      <c r="C58" s="394"/>
      <c r="D58" s="394"/>
      <c r="E58" s="394"/>
      <c r="F58" s="394"/>
      <c r="G58" s="394"/>
      <c r="H58" s="394"/>
      <c r="I58" s="390" t="s">
        <v>267</v>
      </c>
      <c r="J58" s="394"/>
      <c r="K58" s="394"/>
      <c r="L58" s="111">
        <f>IF('[1]p21'!$K$175&lt;&gt;0,'[1]p21'!$K$175,"")</f>
      </c>
      <c r="M58" s="390" t="s">
        <v>259</v>
      </c>
      <c r="N58" s="391"/>
      <c r="O58" s="394">
        <f>IF('[1]p21'!$D$173&lt;&gt;0,'[1]p21'!$D$173,"")</f>
      </c>
      <c r="P58" s="395"/>
      <c r="Q58" s="47"/>
    </row>
    <row r="59" spans="1:18" ht="12.75">
      <c r="A59" s="390" t="s">
        <v>261</v>
      </c>
      <c r="B59" s="391"/>
      <c r="C59" s="116">
        <f>'[1]p21'!$A$177</f>
        <v>0</v>
      </c>
      <c r="D59" s="422" t="s">
        <v>265</v>
      </c>
      <c r="E59" s="422"/>
      <c r="F59" s="422"/>
      <c r="G59" s="390"/>
      <c r="H59" s="437">
        <f>'[1]p21'!$D$177</f>
        <v>0</v>
      </c>
      <c r="I59" s="438"/>
      <c r="J59" s="390" t="s">
        <v>263</v>
      </c>
      <c r="K59" s="391"/>
      <c r="L59" s="437">
        <f>'[1]p21'!$G$177</f>
        <v>0</v>
      </c>
      <c r="M59" s="438"/>
      <c r="N59" s="112" t="s">
        <v>264</v>
      </c>
      <c r="O59" s="437">
        <f>'[1]p21'!$J$177</f>
        <v>0</v>
      </c>
      <c r="P59" s="438"/>
      <c r="Q59" s="47"/>
      <c r="R59" s="3"/>
    </row>
    <row r="60" spans="1:16" ht="12.75">
      <c r="A60" s="408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</row>
    <row r="61" spans="1:19" s="46" customFormat="1" ht="11.25" customHeight="1">
      <c r="A61" s="390" t="str">
        <f>T('[1]p24'!$C$13:$G$13)</f>
        <v>Luiz Mendes Albuquerque Neto</v>
      </c>
      <c r="B61" s="391"/>
      <c r="C61" s="391"/>
      <c r="D61" s="391"/>
      <c r="E61" s="392"/>
      <c r="F61" s="447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64"/>
      <c r="R61" s="39"/>
      <c r="S61" s="39"/>
    </row>
    <row r="62" spans="1:17" s="3" customFormat="1" ht="13.5" customHeight="1">
      <c r="A62" s="25" t="s">
        <v>80</v>
      </c>
      <c r="B62" s="395" t="str">
        <f>IF('[1]p24'!$A$171&lt;&gt;0,'[1]p24'!$A$171,"")</f>
        <v>Olimpíada Campinense de Matemática</v>
      </c>
      <c r="C62" s="414"/>
      <c r="D62" s="414"/>
      <c r="E62" s="414"/>
      <c r="F62" s="414"/>
      <c r="G62" s="414"/>
      <c r="H62" s="414"/>
      <c r="I62" s="414"/>
      <c r="J62" s="422" t="s">
        <v>93</v>
      </c>
      <c r="K62" s="390"/>
      <c r="L62" s="114" t="str">
        <f>IF('[1]p24'!$I$171&lt;&gt;0,'[1]p24'!$I$171,"")</f>
        <v>Permanente</v>
      </c>
      <c r="M62" s="61" t="s">
        <v>258</v>
      </c>
      <c r="N62" s="394" t="str">
        <f>IF('[1]p24'!$K$171&lt;&gt;0,'[1]p24'!$K$171,"")</f>
        <v>Em andamento</v>
      </c>
      <c r="O62" s="394"/>
      <c r="P62" s="395"/>
      <c r="Q62" s="64"/>
    </row>
    <row r="63" spans="1:17" s="3" customFormat="1" ht="13.5" customHeight="1">
      <c r="A63" s="25" t="s">
        <v>91</v>
      </c>
      <c r="B63" s="441" t="str">
        <f>IF('[1]p24'!$H$173&lt;&gt;0,'[1]p24'!$H$173,"")</f>
        <v>Colaborador </v>
      </c>
      <c r="C63" s="442"/>
      <c r="D63" s="445" t="s">
        <v>93</v>
      </c>
      <c r="E63" s="446"/>
      <c r="F63" s="441" t="str">
        <f>IF('[1]p24'!$I$171&lt;&gt;0,'[1]p24'!$I$171,"")</f>
        <v>Permanente</v>
      </c>
      <c r="G63" s="441"/>
      <c r="H63" s="442"/>
      <c r="I63" s="25" t="s">
        <v>78</v>
      </c>
      <c r="J63" s="115">
        <f>IF('[1]p24'!$J$163&lt;&gt;0,'[1]p24'!$J$163,"")</f>
      </c>
      <c r="K63" s="25" t="s">
        <v>79</v>
      </c>
      <c r="L63" s="115">
        <f>IF('[1]p24'!$K$163&lt;&gt;0,'[1]p24'!$K$163,"")</f>
      </c>
      <c r="M63" s="445" t="s">
        <v>95</v>
      </c>
      <c r="N63" s="446"/>
      <c r="O63" s="439" t="str">
        <f>IF('[1]p24'!$F$173&lt;&gt;0,'[1]p24'!$F$173,"")</f>
        <v>Ativ.Ext. 0040001</v>
      </c>
      <c r="P63" s="440"/>
      <c r="Q63" s="64"/>
    </row>
    <row r="64" spans="1:17" s="3" customFormat="1" ht="13.5" customHeight="1">
      <c r="A64" s="25" t="s">
        <v>266</v>
      </c>
      <c r="B64" s="441" t="str">
        <f>IF('[1]p24'!$A$173&lt;&gt;0,'[1]p24'!$A$173,"")</f>
        <v>Ensino</v>
      </c>
      <c r="C64" s="441"/>
      <c r="D64" s="441"/>
      <c r="E64" s="441"/>
      <c r="F64" s="441"/>
      <c r="G64" s="441"/>
      <c r="H64" s="441"/>
      <c r="I64" s="441"/>
      <c r="J64" s="442"/>
      <c r="K64" s="443" t="s">
        <v>94</v>
      </c>
      <c r="L64" s="444"/>
      <c r="M64" s="394" t="str">
        <f>IF('[1]p24'!$I$175&lt;&gt;0,'[1]p24'!$I$175,"")</f>
        <v>UFCG</v>
      </c>
      <c r="N64" s="394"/>
      <c r="O64" s="394"/>
      <c r="P64" s="395"/>
      <c r="Q64" s="47"/>
    </row>
    <row r="65" spans="1:17" s="3" customFormat="1" ht="13.5" customHeight="1">
      <c r="A65" s="25" t="s">
        <v>92</v>
      </c>
      <c r="B65" s="394" t="str">
        <f>IF('[1]p24'!$E$175&lt;&gt;0,'[1]p24'!$E$175,"")</f>
        <v>Alunos e Professores das redes pública e privada de ensino fundamental e m´dio de CG e região</v>
      </c>
      <c r="C65" s="394"/>
      <c r="D65" s="394"/>
      <c r="E65" s="394"/>
      <c r="F65" s="394"/>
      <c r="G65" s="394"/>
      <c r="H65" s="394"/>
      <c r="I65" s="390" t="s">
        <v>267</v>
      </c>
      <c r="J65" s="394"/>
      <c r="K65" s="394"/>
      <c r="L65" s="111">
        <f>IF('[1]p24'!$K$175&lt;&gt;0,'[1]p24'!$K$175,"")</f>
        <v>2500</v>
      </c>
      <c r="M65" s="390" t="s">
        <v>259</v>
      </c>
      <c r="N65" s="391"/>
      <c r="O65" s="394" t="str">
        <f>IF('[1]p24'!$D$173&lt;&gt;0,'[1]p24'!$D$173,"")</f>
        <v>UFCG</v>
      </c>
      <c r="P65" s="395"/>
      <c r="Q65" s="47"/>
    </row>
    <row r="66" spans="1:18" ht="12.75">
      <c r="A66" s="390" t="s">
        <v>261</v>
      </c>
      <c r="B66" s="391"/>
      <c r="C66" s="116">
        <f>'[1]p24'!$A$177</f>
        <v>0</v>
      </c>
      <c r="D66" s="422" t="s">
        <v>265</v>
      </c>
      <c r="E66" s="422"/>
      <c r="F66" s="422"/>
      <c r="G66" s="390"/>
      <c r="H66" s="437">
        <f>'[1]p24'!$D$177</f>
        <v>0</v>
      </c>
      <c r="I66" s="438"/>
      <c r="J66" s="390" t="s">
        <v>263</v>
      </c>
      <c r="K66" s="391"/>
      <c r="L66" s="437">
        <f>'[1]p24'!$G$177</f>
        <v>0</v>
      </c>
      <c r="M66" s="438"/>
      <c r="N66" s="112" t="s">
        <v>264</v>
      </c>
      <c r="O66" s="437">
        <f>'[1]p24'!$J$177</f>
        <v>0</v>
      </c>
      <c r="P66" s="438"/>
      <c r="Q66" s="47"/>
      <c r="R66" s="3"/>
    </row>
    <row r="67" spans="1:16" ht="12.75">
      <c r="A67" s="408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</row>
    <row r="68" spans="1:19" s="46" customFormat="1" ht="11.25" customHeight="1">
      <c r="A68" s="390" t="str">
        <f>T('[1]p29'!$C$13:$G$13)</f>
        <v>Miriam Costa</v>
      </c>
      <c r="B68" s="391"/>
      <c r="C68" s="391"/>
      <c r="D68" s="391"/>
      <c r="E68" s="392"/>
      <c r="F68" s="447"/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64"/>
      <c r="R68" s="39"/>
      <c r="S68" s="39"/>
    </row>
    <row r="69" spans="1:17" s="3" customFormat="1" ht="13.5" customHeight="1">
      <c r="A69" s="25" t="s">
        <v>80</v>
      </c>
      <c r="B69" s="395" t="str">
        <f>IF('[1]p29'!$A$171&lt;&gt;0,'[1]p29'!$A$171,"")</f>
        <v>Olimpíada Campinense de Matemática</v>
      </c>
      <c r="C69" s="414"/>
      <c r="D69" s="414"/>
      <c r="E69" s="414"/>
      <c r="F69" s="414"/>
      <c r="G69" s="414"/>
      <c r="H69" s="414"/>
      <c r="I69" s="414"/>
      <c r="J69" s="422" t="s">
        <v>93</v>
      </c>
      <c r="K69" s="390"/>
      <c r="L69" s="114" t="str">
        <f>IF('[1]p29'!$I$171&lt;&gt;0,'[1]p29'!$I$171,"")</f>
        <v>Permanente</v>
      </c>
      <c r="M69" s="61" t="s">
        <v>258</v>
      </c>
      <c r="N69" s="394" t="str">
        <f>IF('[1]p29'!$K$171&lt;&gt;0,'[1]p29'!$K$171,"")</f>
        <v>Em andamento</v>
      </c>
      <c r="O69" s="394"/>
      <c r="P69" s="395"/>
      <c r="Q69" s="64"/>
    </row>
    <row r="70" spans="1:17" s="3" customFormat="1" ht="13.5" customHeight="1">
      <c r="A70" s="25" t="s">
        <v>91</v>
      </c>
      <c r="B70" s="441" t="str">
        <f>IF('[1]p29'!$H$173&lt;&gt;0,'[1]p29'!$H$173,"")</f>
        <v>Colaborador </v>
      </c>
      <c r="C70" s="442"/>
      <c r="D70" s="445" t="s">
        <v>93</v>
      </c>
      <c r="E70" s="446"/>
      <c r="F70" s="441" t="str">
        <f>IF('[1]p29'!$I$171&lt;&gt;0,'[1]p29'!$I$171,"")</f>
        <v>Permanente</v>
      </c>
      <c r="G70" s="441"/>
      <c r="H70" s="442"/>
      <c r="I70" s="25" t="s">
        <v>78</v>
      </c>
      <c r="J70" s="115">
        <f>IF('[1]p29'!$J$163&lt;&gt;0,'[1]p29'!$J$163,"")</f>
      </c>
      <c r="K70" s="25" t="s">
        <v>79</v>
      </c>
      <c r="L70" s="115">
        <f>IF('[1]p29'!$K$163&lt;&gt;0,'[1]p29'!$K$163,"")</f>
      </c>
      <c r="M70" s="445" t="s">
        <v>95</v>
      </c>
      <c r="N70" s="446"/>
      <c r="O70" s="439" t="str">
        <f>IF('[1]p29'!$F$173&lt;&gt;0,'[1]p29'!$F$173,"")</f>
        <v>AT. EXT.0040001</v>
      </c>
      <c r="P70" s="440"/>
      <c r="Q70" s="64"/>
    </row>
    <row r="71" spans="1:17" s="3" customFormat="1" ht="13.5" customHeight="1">
      <c r="A71" s="25" t="s">
        <v>266</v>
      </c>
      <c r="B71" s="441" t="str">
        <f>IF('[1]p29'!$A$173&lt;&gt;0,'[1]p29'!$A$173,"")</f>
        <v>Ensino</v>
      </c>
      <c r="C71" s="441"/>
      <c r="D71" s="441"/>
      <c r="E71" s="441"/>
      <c r="F71" s="441"/>
      <c r="G71" s="441"/>
      <c r="H71" s="441"/>
      <c r="I71" s="441"/>
      <c r="J71" s="442"/>
      <c r="K71" s="443" t="s">
        <v>94</v>
      </c>
      <c r="L71" s="444"/>
      <c r="M71" s="394" t="str">
        <f>IF('[1]p29'!$I$175&lt;&gt;0,'[1]p29'!$I$175,"")</f>
        <v>UFCG</v>
      </c>
      <c r="N71" s="394"/>
      <c r="O71" s="394"/>
      <c r="P71" s="395"/>
      <c r="Q71" s="47"/>
    </row>
    <row r="72" spans="1:17" s="3" customFormat="1" ht="13.5" customHeight="1">
      <c r="A72" s="25" t="s">
        <v>92</v>
      </c>
      <c r="B72" s="394" t="str">
        <f>IF('[1]p29'!$E$175&lt;&gt;0,'[1]p29'!$E$175,"")</f>
        <v>Alunos e professores das redes pública e privada de ensinos fundamental e médio de CG e região</v>
      </c>
      <c r="C72" s="394"/>
      <c r="D72" s="394"/>
      <c r="E72" s="394"/>
      <c r="F72" s="394"/>
      <c r="G72" s="394"/>
      <c r="H72" s="394"/>
      <c r="I72" s="390" t="s">
        <v>267</v>
      </c>
      <c r="J72" s="394"/>
      <c r="K72" s="394"/>
      <c r="L72" s="111">
        <f>IF('[1]p29'!$K$175&lt;&gt;0,'[1]p29'!$K$175,"")</f>
        <v>2500</v>
      </c>
      <c r="M72" s="390" t="s">
        <v>259</v>
      </c>
      <c r="N72" s="391"/>
      <c r="O72" s="394" t="str">
        <f>IF('[1]p29'!$D$173&lt;&gt;0,'[1]p29'!$D$173,"")</f>
        <v>UFCG</v>
      </c>
      <c r="P72" s="395"/>
      <c r="Q72" s="47"/>
    </row>
    <row r="73" spans="1:18" ht="12.75">
      <c r="A73" s="390" t="s">
        <v>261</v>
      </c>
      <c r="B73" s="391"/>
      <c r="C73" s="116">
        <f>'[1]p29'!$A$177</f>
        <v>0</v>
      </c>
      <c r="D73" s="422" t="s">
        <v>265</v>
      </c>
      <c r="E73" s="422"/>
      <c r="F73" s="422"/>
      <c r="G73" s="390"/>
      <c r="H73" s="437">
        <f>'[1]p29'!$D$177</f>
        <v>0</v>
      </c>
      <c r="I73" s="438"/>
      <c r="J73" s="390" t="s">
        <v>263</v>
      </c>
      <c r="K73" s="391"/>
      <c r="L73" s="437">
        <f>'[1]p29'!$G$177</f>
        <v>0</v>
      </c>
      <c r="M73" s="438"/>
      <c r="N73" s="112" t="s">
        <v>264</v>
      </c>
      <c r="O73" s="437">
        <f>'[1]p29'!$J$177</f>
        <v>0</v>
      </c>
      <c r="P73" s="438"/>
      <c r="Q73" s="47"/>
      <c r="R73" s="3"/>
    </row>
    <row r="74" spans="1:16" ht="12.75">
      <c r="A74" s="408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</row>
    <row r="75" spans="1:19" s="46" customFormat="1" ht="11.25" customHeight="1">
      <c r="A75" s="390" t="str">
        <f>T('[1]p30'!$C$13:$G$13)</f>
        <v>Patrícia Batista Leal</v>
      </c>
      <c r="B75" s="391"/>
      <c r="C75" s="391"/>
      <c r="D75" s="391"/>
      <c r="E75" s="392"/>
      <c r="F75" s="447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64"/>
      <c r="R75" s="39"/>
      <c r="S75" s="39"/>
    </row>
    <row r="76" spans="1:17" s="3" customFormat="1" ht="13.5" customHeight="1">
      <c r="A76" s="25" t="s">
        <v>80</v>
      </c>
      <c r="B76" s="395" t="str">
        <f>IF('[1]p30'!$A$171&lt;&gt;0,'[1]p30'!$A$171,"")</f>
        <v>Estudo do ensino da fração em nível de ensino fundamental</v>
      </c>
      <c r="C76" s="414"/>
      <c r="D76" s="414"/>
      <c r="E76" s="414"/>
      <c r="F76" s="414"/>
      <c r="G76" s="414"/>
      <c r="H76" s="414"/>
      <c r="I76" s="414"/>
      <c r="J76" s="422" t="s">
        <v>93</v>
      </c>
      <c r="K76" s="390"/>
      <c r="L76" s="114" t="str">
        <f>IF('[1]p30'!$I$171&lt;&gt;0,'[1]p30'!$I$171,"")</f>
        <v>Eventual</v>
      </c>
      <c r="M76" s="61" t="s">
        <v>258</v>
      </c>
      <c r="N76" s="394" t="str">
        <f>IF('[1]p30'!$K$171&lt;&gt;0,'[1]p30'!$K$171,"")</f>
        <v>Em andamento</v>
      </c>
      <c r="O76" s="394"/>
      <c r="P76" s="395"/>
      <c r="Q76" s="64"/>
    </row>
    <row r="77" spans="1:17" s="3" customFormat="1" ht="13.5" customHeight="1">
      <c r="A77" s="25" t="s">
        <v>91</v>
      </c>
      <c r="B77" s="441" t="str">
        <f>IF('[1]p30'!$H$173&lt;&gt;0,'[1]p30'!$H$173,"")</f>
        <v>Professor</v>
      </c>
      <c r="C77" s="442"/>
      <c r="D77" s="445" t="s">
        <v>93</v>
      </c>
      <c r="E77" s="446"/>
      <c r="F77" s="441" t="str">
        <f>IF('[1]p30'!$I$171&lt;&gt;0,'[1]p30'!$I$171,"")</f>
        <v>Eventual</v>
      </c>
      <c r="G77" s="441"/>
      <c r="H77" s="442"/>
      <c r="I77" s="25" t="s">
        <v>78</v>
      </c>
      <c r="J77" s="115">
        <f>IF('[1]p30'!$J$163&lt;&gt;0,'[1]p30'!$J$163,"")</f>
      </c>
      <c r="K77" s="25" t="s">
        <v>79</v>
      </c>
      <c r="L77" s="115">
        <f>IF('[1]p30'!$K$163&lt;&gt;0,'[1]p30'!$K$163,"")</f>
      </c>
      <c r="M77" s="445" t="s">
        <v>95</v>
      </c>
      <c r="N77" s="446"/>
      <c r="O77" s="439">
        <f>IF('[1]p30'!$F$173&lt;&gt;0,'[1]p30'!$F$173,"")</f>
      </c>
      <c r="P77" s="440"/>
      <c r="Q77" s="64"/>
    </row>
    <row r="78" spans="1:17" s="3" customFormat="1" ht="13.5" customHeight="1">
      <c r="A78" s="25" t="s">
        <v>266</v>
      </c>
      <c r="B78" s="441" t="str">
        <f>IF('[1]p30'!$A$173&lt;&gt;0,'[1]p30'!$A$173,"")</f>
        <v>Ensino</v>
      </c>
      <c r="C78" s="441"/>
      <c r="D78" s="441"/>
      <c r="E78" s="441"/>
      <c r="F78" s="441"/>
      <c r="G78" s="441"/>
      <c r="H78" s="441"/>
      <c r="I78" s="441"/>
      <c r="J78" s="442"/>
      <c r="K78" s="443" t="s">
        <v>94</v>
      </c>
      <c r="L78" s="444"/>
      <c r="M78" s="394" t="str">
        <f>IF('[1]p30'!$I$175&lt;&gt;0,'[1]p30'!$I$175,"")</f>
        <v>LAPEM/UAME/UFCG</v>
      </c>
      <c r="N78" s="394"/>
      <c r="O78" s="394"/>
      <c r="P78" s="395"/>
      <c r="Q78" s="47"/>
    </row>
    <row r="79" spans="1:17" s="3" customFormat="1" ht="13.5" customHeight="1">
      <c r="A79" s="25" t="s">
        <v>92</v>
      </c>
      <c r="B79" s="394">
        <f>IF('[1]p30'!$E$175&lt;&gt;0,'[1]p30'!$E$175,"")</f>
      </c>
      <c r="C79" s="394"/>
      <c r="D79" s="394"/>
      <c r="E79" s="394"/>
      <c r="F79" s="394"/>
      <c r="G79" s="394"/>
      <c r="H79" s="394"/>
      <c r="I79" s="390" t="s">
        <v>267</v>
      </c>
      <c r="J79" s="394"/>
      <c r="K79" s="394"/>
      <c r="L79" s="111">
        <f>IF('[1]p30'!$K$175&lt;&gt;0,'[1]p30'!$K$175,"")</f>
      </c>
      <c r="M79" s="390" t="s">
        <v>259</v>
      </c>
      <c r="N79" s="391"/>
      <c r="O79" s="394" t="str">
        <f>IF('[1]p30'!$D$173&lt;&gt;0,'[1]p30'!$D$173,"")</f>
        <v>Não há</v>
      </c>
      <c r="P79" s="395"/>
      <c r="Q79" s="47"/>
    </row>
    <row r="80" spans="1:18" ht="12.75">
      <c r="A80" s="390" t="s">
        <v>261</v>
      </c>
      <c r="B80" s="391"/>
      <c r="C80" s="116">
        <f>'[1]p30'!$A$177</f>
        <v>0</v>
      </c>
      <c r="D80" s="422" t="s">
        <v>265</v>
      </c>
      <c r="E80" s="422"/>
      <c r="F80" s="422"/>
      <c r="G80" s="390"/>
      <c r="H80" s="437">
        <f>'[1]p30'!$D$177</f>
        <v>0</v>
      </c>
      <c r="I80" s="438"/>
      <c r="J80" s="390" t="s">
        <v>263</v>
      </c>
      <c r="K80" s="391"/>
      <c r="L80" s="437">
        <f>'[1]p30'!$G$177</f>
        <v>0</v>
      </c>
      <c r="M80" s="438"/>
      <c r="N80" s="112" t="s">
        <v>264</v>
      </c>
      <c r="O80" s="437">
        <f>'[1]p30'!$J$177</f>
        <v>0</v>
      </c>
      <c r="P80" s="438"/>
      <c r="Q80" s="47"/>
      <c r="R80" s="3"/>
    </row>
    <row r="81" spans="1:16" ht="12.75">
      <c r="A81" s="408"/>
      <c r="B81" s="408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</row>
    <row r="82" spans="1:19" s="46" customFormat="1" ht="11.25" customHeight="1">
      <c r="A82" s="390" t="str">
        <f>T('[1]p34'!$C$13:$G$13)</f>
        <v>Vandik Estevam Barbosa</v>
      </c>
      <c r="B82" s="391"/>
      <c r="C82" s="391"/>
      <c r="D82" s="391"/>
      <c r="E82" s="392"/>
      <c r="F82" s="447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64"/>
      <c r="R82" s="39"/>
      <c r="S82" s="39"/>
    </row>
    <row r="83" spans="1:17" s="3" customFormat="1" ht="13.5" customHeight="1">
      <c r="A83" s="25" t="s">
        <v>80</v>
      </c>
      <c r="B83" s="395" t="str">
        <f>IF('[1]p34'!$A$171&lt;&gt;0,'[1]p34'!$A$171,"")</f>
        <v>Olimpíada Campinense de Matemática</v>
      </c>
      <c r="C83" s="414"/>
      <c r="D83" s="414"/>
      <c r="E83" s="414"/>
      <c r="F83" s="414"/>
      <c r="G83" s="414"/>
      <c r="H83" s="414"/>
      <c r="I83" s="414"/>
      <c r="J83" s="422" t="s">
        <v>93</v>
      </c>
      <c r="K83" s="390"/>
      <c r="L83" s="114" t="str">
        <f>IF('[1]p34'!$I$171&lt;&gt;0,'[1]p34'!$I$171,"")</f>
        <v>Permanente</v>
      </c>
      <c r="M83" s="61" t="s">
        <v>258</v>
      </c>
      <c r="N83" s="394" t="str">
        <f>IF('[1]p34'!$K$171&lt;&gt;0,'[1]p34'!$K$171,"")</f>
        <v>Em andamento</v>
      </c>
      <c r="O83" s="394"/>
      <c r="P83" s="395"/>
      <c r="Q83" s="64"/>
    </row>
    <row r="84" spans="1:17" s="3" customFormat="1" ht="13.5" customHeight="1">
      <c r="A84" s="25" t="s">
        <v>91</v>
      </c>
      <c r="B84" s="441" t="str">
        <f>IF('[1]p34'!$H$173&lt;&gt;0,'[1]p34'!$H$173,"")</f>
        <v>Colaborador </v>
      </c>
      <c r="C84" s="442"/>
      <c r="D84" s="445" t="s">
        <v>93</v>
      </c>
      <c r="E84" s="446"/>
      <c r="F84" s="441" t="str">
        <f>IF('[1]p34'!$I$171&lt;&gt;0,'[1]p34'!$I$171,"")</f>
        <v>Permanente</v>
      </c>
      <c r="G84" s="441"/>
      <c r="H84" s="442"/>
      <c r="I84" s="25" t="s">
        <v>78</v>
      </c>
      <c r="J84" s="115">
        <f>IF('[1]p34'!$J$163&lt;&gt;0,'[1]p34'!$J$163,"")</f>
      </c>
      <c r="K84" s="25" t="s">
        <v>79</v>
      </c>
      <c r="L84" s="115">
        <f>IF('[1]p34'!$K$163&lt;&gt;0,'[1]p34'!$K$163,"")</f>
      </c>
      <c r="M84" s="445" t="s">
        <v>95</v>
      </c>
      <c r="N84" s="446"/>
      <c r="O84" s="439" t="str">
        <f>IF('[1]p34'!$F$173&lt;&gt;0,'[1]p34'!$F$173,"")</f>
        <v>ATIV. EXT. 40001</v>
      </c>
      <c r="P84" s="440"/>
      <c r="Q84" s="64"/>
    </row>
    <row r="85" spans="1:17" s="3" customFormat="1" ht="13.5" customHeight="1">
      <c r="A85" s="25" t="s">
        <v>266</v>
      </c>
      <c r="B85" s="441" t="str">
        <f>IF('[1]p34'!$A$173&lt;&gt;0,'[1]p34'!$A$173,"")</f>
        <v>Ensino</v>
      </c>
      <c r="C85" s="441"/>
      <c r="D85" s="441"/>
      <c r="E85" s="441"/>
      <c r="F85" s="441"/>
      <c r="G85" s="441"/>
      <c r="H85" s="441"/>
      <c r="I85" s="441"/>
      <c r="J85" s="442"/>
      <c r="K85" s="443" t="s">
        <v>94</v>
      </c>
      <c r="L85" s="444"/>
      <c r="M85" s="394" t="str">
        <f>IF('[1]p34'!$I$175&lt;&gt;0,'[1]p34'!$I$175,"")</f>
        <v>UFCG</v>
      </c>
      <c r="N85" s="394"/>
      <c r="O85" s="394"/>
      <c r="P85" s="395"/>
      <c r="Q85" s="47"/>
    </row>
    <row r="86" spans="1:17" s="3" customFormat="1" ht="13.5" customHeight="1">
      <c r="A86" s="25" t="s">
        <v>92</v>
      </c>
      <c r="B86" s="394" t="str">
        <f>IF('[1]p34'!$E$175&lt;&gt;0,'[1]p34'!$E$175,"")</f>
        <v>Alunos e professores das redes pública e privada de ensinos fundamental e médio de CG e região</v>
      </c>
      <c r="C86" s="394"/>
      <c r="D86" s="394"/>
      <c r="E86" s="394"/>
      <c r="F86" s="394"/>
      <c r="G86" s="394"/>
      <c r="H86" s="394"/>
      <c r="I86" s="390" t="s">
        <v>267</v>
      </c>
      <c r="J86" s="394"/>
      <c r="K86" s="394"/>
      <c r="L86" s="111">
        <f>IF('[1]p34'!$K$175&lt;&gt;0,'[1]p34'!$K$175,"")</f>
        <v>2500</v>
      </c>
      <c r="M86" s="390" t="s">
        <v>259</v>
      </c>
      <c r="N86" s="391"/>
      <c r="O86" s="394" t="str">
        <f>IF('[1]p34'!$D$173&lt;&gt;0,'[1]p34'!$D$173,"")</f>
        <v>UFCG</v>
      </c>
      <c r="P86" s="395"/>
      <c r="Q86" s="47"/>
    </row>
    <row r="87" spans="1:18" ht="12.75">
      <c r="A87" s="390" t="s">
        <v>261</v>
      </c>
      <c r="B87" s="391"/>
      <c r="C87" s="116">
        <f>'[1]p34'!$A$177</f>
        <v>0</v>
      </c>
      <c r="D87" s="422" t="s">
        <v>265</v>
      </c>
      <c r="E87" s="422"/>
      <c r="F87" s="422"/>
      <c r="G87" s="390"/>
      <c r="H87" s="437">
        <f>'[1]p34'!$D$177</f>
        <v>0</v>
      </c>
      <c r="I87" s="438"/>
      <c r="J87" s="390" t="s">
        <v>263</v>
      </c>
      <c r="K87" s="391"/>
      <c r="L87" s="437">
        <f>'[1]p34'!$G$177</f>
        <v>0</v>
      </c>
      <c r="M87" s="438"/>
      <c r="N87" s="112" t="s">
        <v>264</v>
      </c>
      <c r="O87" s="437">
        <f>'[1]p34'!$J$177</f>
        <v>0</v>
      </c>
      <c r="P87" s="438"/>
      <c r="Q87" s="47"/>
      <c r="R87" s="3"/>
    </row>
    <row r="88" spans="1:16" ht="12.75">
      <c r="A88" s="408"/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</row>
    <row r="89" spans="1:19" s="46" customFormat="1" ht="11.25" customHeight="1">
      <c r="A89" s="390" t="str">
        <f>T('[1]p41'!$C$13:$G$13)</f>
        <v>José Vieira Alves</v>
      </c>
      <c r="B89" s="391"/>
      <c r="C89" s="391"/>
      <c r="D89" s="391"/>
      <c r="E89" s="392"/>
      <c r="F89" s="447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64"/>
      <c r="R89" s="39"/>
      <c r="S89" s="39"/>
    </row>
    <row r="90" spans="1:17" s="3" customFormat="1" ht="13.5" customHeight="1">
      <c r="A90" s="25" t="s">
        <v>80</v>
      </c>
      <c r="B90" s="395" t="str">
        <f>IF('[1]p41'!$A$171&lt;&gt;0,'[1]p41'!$A$171,"")</f>
        <v>Olimpíada Campinense de Matemática</v>
      </c>
      <c r="C90" s="414"/>
      <c r="D90" s="414"/>
      <c r="E90" s="414"/>
      <c r="F90" s="414"/>
      <c r="G90" s="414"/>
      <c r="H90" s="414"/>
      <c r="I90" s="414"/>
      <c r="J90" s="422" t="s">
        <v>93</v>
      </c>
      <c r="K90" s="390"/>
      <c r="L90" s="114" t="str">
        <f>IF('[1]p41'!$I$171&lt;&gt;0,'[1]p41'!$I$171,"")</f>
        <v>Permanente</v>
      </c>
      <c r="M90" s="61" t="s">
        <v>258</v>
      </c>
      <c r="N90" s="394" t="str">
        <f>IF('[1]p41'!$K$171&lt;&gt;0,'[1]p41'!$K$171,"")</f>
        <v>Em andamento</v>
      </c>
      <c r="O90" s="394"/>
      <c r="P90" s="395"/>
      <c r="Q90" s="64"/>
    </row>
    <row r="91" spans="1:17" s="3" customFormat="1" ht="13.5" customHeight="1">
      <c r="A91" s="25" t="s">
        <v>91</v>
      </c>
      <c r="B91" s="441" t="str">
        <f>IF('[1]p41'!$H$173&lt;&gt;0,'[1]p41'!$H$173,"")</f>
        <v>Colaborador </v>
      </c>
      <c r="C91" s="442"/>
      <c r="D91" s="445" t="s">
        <v>93</v>
      </c>
      <c r="E91" s="446"/>
      <c r="F91" s="441" t="str">
        <f>IF('[1]p41'!$I$171&lt;&gt;0,'[1]p41'!$I$171,"")</f>
        <v>Permanente</v>
      </c>
      <c r="G91" s="441"/>
      <c r="H91" s="442"/>
      <c r="I91" s="25" t="s">
        <v>78</v>
      </c>
      <c r="J91" s="115">
        <f>IF('[1]p41'!$J$163&lt;&gt;0,'[1]p41'!$J$163,"")</f>
      </c>
      <c r="K91" s="25" t="s">
        <v>79</v>
      </c>
      <c r="L91" s="115">
        <f>IF('[1]p41'!$K$163&lt;&gt;0,'[1]p41'!$K$163,"")</f>
      </c>
      <c r="M91" s="445" t="s">
        <v>95</v>
      </c>
      <c r="N91" s="446"/>
      <c r="O91" s="439" t="str">
        <f>IF('[1]p41'!$F$173&lt;&gt;0,'[1]p41'!$F$173,"")</f>
        <v>Ativ. Ext. 0040001</v>
      </c>
      <c r="P91" s="440"/>
      <c r="Q91" s="64"/>
    </row>
    <row r="92" spans="1:17" s="3" customFormat="1" ht="13.5" customHeight="1">
      <c r="A92" s="25" t="s">
        <v>266</v>
      </c>
      <c r="B92" s="441" t="str">
        <f>IF('[1]p41'!$A$173&lt;&gt;0,'[1]p41'!$A$173,"")</f>
        <v>Ensino</v>
      </c>
      <c r="C92" s="441"/>
      <c r="D92" s="441"/>
      <c r="E92" s="441"/>
      <c r="F92" s="441"/>
      <c r="G92" s="441"/>
      <c r="H92" s="441"/>
      <c r="I92" s="441"/>
      <c r="J92" s="442"/>
      <c r="K92" s="443" t="s">
        <v>94</v>
      </c>
      <c r="L92" s="444"/>
      <c r="M92" s="394" t="str">
        <f>IF('[1]p41'!$I$175&lt;&gt;0,'[1]p41'!$I$175,"")</f>
        <v>UFCG</v>
      </c>
      <c r="N92" s="394"/>
      <c r="O92" s="394"/>
      <c r="P92" s="395"/>
      <c r="Q92" s="47"/>
    </row>
    <row r="93" spans="1:17" s="3" customFormat="1" ht="13.5" customHeight="1">
      <c r="A93" s="25" t="s">
        <v>92</v>
      </c>
      <c r="B93" s="394" t="str">
        <f>IF('[1]p41'!$E$175&lt;&gt;0,'[1]p41'!$E$175,"")</f>
        <v>Alunos e professores das redes pública e privada de ensinos fundamental e médio de CG e região</v>
      </c>
      <c r="C93" s="394"/>
      <c r="D93" s="394"/>
      <c r="E93" s="394"/>
      <c r="F93" s="394"/>
      <c r="G93" s="394"/>
      <c r="H93" s="394"/>
      <c r="I93" s="390" t="s">
        <v>267</v>
      </c>
      <c r="J93" s="394"/>
      <c r="K93" s="394"/>
      <c r="L93" s="111">
        <f>IF('[1]p41'!$K$175&lt;&gt;0,'[1]p41'!$K$175,"")</f>
        <v>2500</v>
      </c>
      <c r="M93" s="390" t="s">
        <v>259</v>
      </c>
      <c r="N93" s="391"/>
      <c r="O93" s="394" t="str">
        <f>IF('[1]p41'!$D$173&lt;&gt;0,'[1]p41'!$D$173,"")</f>
        <v>UFCG</v>
      </c>
      <c r="P93" s="395"/>
      <c r="Q93" s="47"/>
    </row>
    <row r="94" spans="1:18" ht="12.75">
      <c r="A94" s="390" t="s">
        <v>261</v>
      </c>
      <c r="B94" s="391"/>
      <c r="C94" s="116">
        <f>'[1]p41'!$A$177</f>
        <v>0</v>
      </c>
      <c r="D94" s="422" t="s">
        <v>265</v>
      </c>
      <c r="E94" s="422"/>
      <c r="F94" s="422"/>
      <c r="G94" s="390"/>
      <c r="H94" s="437">
        <f>'[1]p41'!$D$177</f>
        <v>0</v>
      </c>
      <c r="I94" s="438"/>
      <c r="J94" s="390" t="s">
        <v>263</v>
      </c>
      <c r="K94" s="391"/>
      <c r="L94" s="437">
        <f>'[1]p41'!$G$177</f>
        <v>0</v>
      </c>
      <c r="M94" s="438"/>
      <c r="N94" s="112" t="s">
        <v>264</v>
      </c>
      <c r="O94" s="437">
        <f>'[1]p41'!$J$177</f>
        <v>0</v>
      </c>
      <c r="P94" s="438"/>
      <c r="Q94" s="47"/>
      <c r="R94" s="3"/>
    </row>
    <row r="95" spans="1:16" ht="12.75">
      <c r="A95" s="408"/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</row>
    <row r="96" spans="1:17" s="3" customFormat="1" ht="13.5" customHeight="1">
      <c r="A96" s="25" t="s">
        <v>80</v>
      </c>
      <c r="B96" s="395" t="str">
        <f>IF('[1]p41'!$A$180&lt;&gt;0,'[1]p41'!$A$180,"")</f>
        <v>Olimpíadas Brasileiras de Matemática (OBM)</v>
      </c>
      <c r="C96" s="414"/>
      <c r="D96" s="414"/>
      <c r="E96" s="414"/>
      <c r="F96" s="414"/>
      <c r="G96" s="414"/>
      <c r="H96" s="414"/>
      <c r="I96" s="414"/>
      <c r="J96" s="422" t="s">
        <v>93</v>
      </c>
      <c r="K96" s="390"/>
      <c r="L96" s="114" t="str">
        <f>IF('[1]p41'!$I$180&lt;&gt;0,'[1]p41'!$I$180,"")</f>
        <v>Permanente</v>
      </c>
      <c r="M96" s="61" t="s">
        <v>258</v>
      </c>
      <c r="N96" s="394" t="str">
        <f>IF('[1]p41'!$K$180&lt;&gt;0,'[1]p41'!$K$180,"")</f>
        <v>Em andamento</v>
      </c>
      <c r="O96" s="394"/>
      <c r="P96" s="395"/>
      <c r="Q96" s="64"/>
    </row>
    <row r="97" spans="1:17" s="3" customFormat="1" ht="13.5" customHeight="1">
      <c r="A97" s="25" t="s">
        <v>91</v>
      </c>
      <c r="B97" s="441" t="str">
        <f>IF('[1]p41'!$H$182&lt;&gt;0,'[1]p41'!$H$182,"")</f>
        <v>Coordenador</v>
      </c>
      <c r="C97" s="442"/>
      <c r="D97" s="445" t="s">
        <v>93</v>
      </c>
      <c r="E97" s="446"/>
      <c r="F97" s="441" t="str">
        <f>IF('[1]p41'!$I$180&lt;&gt;0,'[1]p41'!$I$180,"")</f>
        <v>Permanente</v>
      </c>
      <c r="G97" s="441"/>
      <c r="H97" s="442"/>
      <c r="I97" s="25" t="s">
        <v>78</v>
      </c>
      <c r="J97" s="115">
        <f>IF('[1]p41'!$J$163&lt;&gt;0,'[1]p41'!$J$163,"")</f>
      </c>
      <c r="K97" s="25" t="s">
        <v>79</v>
      </c>
      <c r="L97" s="115">
        <f>IF('[1]p41'!$K$163&lt;&gt;0,'[1]p41'!$K$163,"")</f>
      </c>
      <c r="M97" s="445" t="s">
        <v>95</v>
      </c>
      <c r="N97" s="446"/>
      <c r="O97" s="439">
        <f>IF('[1]p41'!$F$182&lt;&gt;0,'[1]p41'!$F$182,"")</f>
      </c>
      <c r="P97" s="440"/>
      <c r="Q97" s="64"/>
    </row>
    <row r="98" spans="1:17" s="3" customFormat="1" ht="13.5" customHeight="1">
      <c r="A98" s="25" t="s">
        <v>266</v>
      </c>
      <c r="B98" s="441" t="str">
        <f>IF('[1]p41'!$A$182&lt;&gt;0,'[1]p41'!$A$182,"")</f>
        <v>Apoio à Comunidade</v>
      </c>
      <c r="C98" s="441"/>
      <c r="D98" s="441"/>
      <c r="E98" s="441"/>
      <c r="F98" s="441"/>
      <c r="G98" s="441"/>
      <c r="H98" s="441"/>
      <c r="I98" s="441"/>
      <c r="J98" s="442"/>
      <c r="K98" s="443" t="s">
        <v>94</v>
      </c>
      <c r="L98" s="444"/>
      <c r="M98" s="394" t="str">
        <f>IF('[1]p41'!$I$184&lt;&gt;0,'[1]p41'!$I$184,"")</f>
        <v>UFCG</v>
      </c>
      <c r="N98" s="394"/>
      <c r="O98" s="394"/>
      <c r="P98" s="395"/>
      <c r="Q98" s="47"/>
    </row>
    <row r="99" spans="1:17" s="3" customFormat="1" ht="13.5" customHeight="1">
      <c r="A99" s="25" t="s">
        <v>92</v>
      </c>
      <c r="B99" s="394" t="str">
        <f>IF('[1]p41'!$E$184&lt;&gt;0,'[1]p41'!$E$184,"")</f>
        <v>Alunos dos ensinos fundamental e médio</v>
      </c>
      <c r="C99" s="394"/>
      <c r="D99" s="394"/>
      <c r="E99" s="394"/>
      <c r="F99" s="394"/>
      <c r="G99" s="394"/>
      <c r="H99" s="394"/>
      <c r="I99" s="390" t="s">
        <v>267</v>
      </c>
      <c r="J99" s="394"/>
      <c r="K99" s="394"/>
      <c r="L99" s="111">
        <f>IF('[1]p41'!$K$184&lt;&gt;0,'[1]p41'!$K$184,"")</f>
        <v>1000</v>
      </c>
      <c r="M99" s="390" t="s">
        <v>259</v>
      </c>
      <c r="N99" s="391"/>
      <c r="O99" s="394">
        <f>IF('[1]p41'!$D$182&lt;&gt;0,'[1]p41'!$D$182,"")</f>
      </c>
      <c r="P99" s="395"/>
      <c r="Q99" s="47"/>
    </row>
    <row r="100" spans="1:18" ht="12.75">
      <c r="A100" s="390" t="s">
        <v>261</v>
      </c>
      <c r="B100" s="391"/>
      <c r="C100" s="116">
        <f>'[1]p41'!$A$186</f>
        <v>0</v>
      </c>
      <c r="D100" s="422" t="s">
        <v>265</v>
      </c>
      <c r="E100" s="422"/>
      <c r="F100" s="422"/>
      <c r="G100" s="390"/>
      <c r="H100" s="437">
        <f>'[1]p41'!$D$186</f>
        <v>0</v>
      </c>
      <c r="I100" s="438"/>
      <c r="J100" s="390" t="s">
        <v>263</v>
      </c>
      <c r="K100" s="391"/>
      <c r="L100" s="437">
        <f>'[1]p41'!$G$186</f>
        <v>0</v>
      </c>
      <c r="M100" s="438"/>
      <c r="N100" s="112" t="s">
        <v>264</v>
      </c>
      <c r="O100" s="437">
        <f>'[1]p41'!$J$186</f>
        <v>0</v>
      </c>
      <c r="P100" s="438"/>
      <c r="Q100" s="47"/>
      <c r="R100" s="3"/>
    </row>
    <row r="101" spans="1:16" ht="12.75">
      <c r="A101" s="408"/>
      <c r="B101" s="408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</row>
  </sheetData>
  <sheetProtection password="CA19" sheet="1" objects="1" scenarios="1"/>
  <mergeCells count="339">
    <mergeCell ref="A6:E6"/>
    <mergeCell ref="F6:P6"/>
    <mergeCell ref="A3:D3"/>
    <mergeCell ref="A1:P1"/>
    <mergeCell ref="A4:P5"/>
    <mergeCell ref="A2:P2"/>
    <mergeCell ref="M3:N3"/>
    <mergeCell ref="O3:P3"/>
    <mergeCell ref="E3:L3"/>
    <mergeCell ref="B7:I7"/>
    <mergeCell ref="J7:K7"/>
    <mergeCell ref="N7:P7"/>
    <mergeCell ref="B8:C8"/>
    <mergeCell ref="D8:E8"/>
    <mergeCell ref="F8:H8"/>
    <mergeCell ref="M8:N8"/>
    <mergeCell ref="O8:P8"/>
    <mergeCell ref="B9:J9"/>
    <mergeCell ref="K9:L9"/>
    <mergeCell ref="M9:P9"/>
    <mergeCell ref="B10:H10"/>
    <mergeCell ref="I10:K10"/>
    <mergeCell ref="M10:N10"/>
    <mergeCell ref="O10:P10"/>
    <mergeCell ref="A13:E13"/>
    <mergeCell ref="F13:P13"/>
    <mergeCell ref="L11:M11"/>
    <mergeCell ref="O11:P11"/>
    <mergeCell ref="A12:P12"/>
    <mergeCell ref="A11:B11"/>
    <mergeCell ref="D11:G11"/>
    <mergeCell ref="H11:I11"/>
    <mergeCell ref="J11:K11"/>
    <mergeCell ref="B14:I14"/>
    <mergeCell ref="J14:K14"/>
    <mergeCell ref="N14:P14"/>
    <mergeCell ref="B15:C15"/>
    <mergeCell ref="D15:E15"/>
    <mergeCell ref="F15:H15"/>
    <mergeCell ref="M15:N15"/>
    <mergeCell ref="O15:P15"/>
    <mergeCell ref="B16:J16"/>
    <mergeCell ref="K16:L16"/>
    <mergeCell ref="M16:P16"/>
    <mergeCell ref="B17:H17"/>
    <mergeCell ref="I17:K17"/>
    <mergeCell ref="M17:N17"/>
    <mergeCell ref="O17:P17"/>
    <mergeCell ref="A20:E20"/>
    <mergeCell ref="F20:P20"/>
    <mergeCell ref="L18:M18"/>
    <mergeCell ref="O18:P18"/>
    <mergeCell ref="A19:P19"/>
    <mergeCell ref="A18:B18"/>
    <mergeCell ref="D18:G18"/>
    <mergeCell ref="H18:I18"/>
    <mergeCell ref="J18:K18"/>
    <mergeCell ref="B21:I21"/>
    <mergeCell ref="J21:K21"/>
    <mergeCell ref="N21:P21"/>
    <mergeCell ref="B22:C22"/>
    <mergeCell ref="D22:E22"/>
    <mergeCell ref="F22:H22"/>
    <mergeCell ref="M22:N22"/>
    <mergeCell ref="O22:P22"/>
    <mergeCell ref="B23:J23"/>
    <mergeCell ref="K23:L23"/>
    <mergeCell ref="M23:P23"/>
    <mergeCell ref="B24:H24"/>
    <mergeCell ref="I24:K24"/>
    <mergeCell ref="M24:N24"/>
    <mergeCell ref="O24:P24"/>
    <mergeCell ref="A27:E27"/>
    <mergeCell ref="F27:P27"/>
    <mergeCell ref="L25:M25"/>
    <mergeCell ref="O25:P25"/>
    <mergeCell ref="A26:P26"/>
    <mergeCell ref="A25:B25"/>
    <mergeCell ref="D25:G25"/>
    <mergeCell ref="H25:I25"/>
    <mergeCell ref="J25:K25"/>
    <mergeCell ref="B28:I28"/>
    <mergeCell ref="J28:K28"/>
    <mergeCell ref="N28:P28"/>
    <mergeCell ref="B29:C29"/>
    <mergeCell ref="D29:E29"/>
    <mergeCell ref="F29:H29"/>
    <mergeCell ref="M29:N29"/>
    <mergeCell ref="O29:P29"/>
    <mergeCell ref="B30:J30"/>
    <mergeCell ref="K30:L30"/>
    <mergeCell ref="M30:P30"/>
    <mergeCell ref="B31:H31"/>
    <mergeCell ref="I31:K31"/>
    <mergeCell ref="M31:N31"/>
    <mergeCell ref="O31:P31"/>
    <mergeCell ref="A34:E34"/>
    <mergeCell ref="F34:P34"/>
    <mergeCell ref="L32:M32"/>
    <mergeCell ref="O32:P32"/>
    <mergeCell ref="A33:P33"/>
    <mergeCell ref="A32:B32"/>
    <mergeCell ref="D32:G32"/>
    <mergeCell ref="H32:I32"/>
    <mergeCell ref="J32:K32"/>
    <mergeCell ref="B35:I35"/>
    <mergeCell ref="J35:K35"/>
    <mergeCell ref="N35:P35"/>
    <mergeCell ref="B36:C36"/>
    <mergeCell ref="D36:E36"/>
    <mergeCell ref="F36:H36"/>
    <mergeCell ref="M36:N36"/>
    <mergeCell ref="O36:P36"/>
    <mergeCell ref="B37:J37"/>
    <mergeCell ref="K37:L37"/>
    <mergeCell ref="M37:P37"/>
    <mergeCell ref="B38:H38"/>
    <mergeCell ref="I38:K38"/>
    <mergeCell ref="M38:N38"/>
    <mergeCell ref="O38:P38"/>
    <mergeCell ref="A41:E41"/>
    <mergeCell ref="F41:P41"/>
    <mergeCell ref="L39:M39"/>
    <mergeCell ref="O39:P39"/>
    <mergeCell ref="A40:P40"/>
    <mergeCell ref="A39:B39"/>
    <mergeCell ref="D39:G39"/>
    <mergeCell ref="H39:I39"/>
    <mergeCell ref="J39:K39"/>
    <mergeCell ref="B42:I42"/>
    <mergeCell ref="J42:K42"/>
    <mergeCell ref="N42:P42"/>
    <mergeCell ref="B43:C43"/>
    <mergeCell ref="D43:E43"/>
    <mergeCell ref="F43:H43"/>
    <mergeCell ref="M43:N43"/>
    <mergeCell ref="O43:P43"/>
    <mergeCell ref="B44:J44"/>
    <mergeCell ref="K44:L44"/>
    <mergeCell ref="M44:P44"/>
    <mergeCell ref="B45:H45"/>
    <mergeCell ref="I45:K45"/>
    <mergeCell ref="M45:N45"/>
    <mergeCell ref="O45:P45"/>
    <mergeCell ref="L46:M46"/>
    <mergeCell ref="O46:P46"/>
    <mergeCell ref="A47:P47"/>
    <mergeCell ref="B48:I48"/>
    <mergeCell ref="J48:K48"/>
    <mergeCell ref="N48:P48"/>
    <mergeCell ref="A46:B46"/>
    <mergeCell ref="D46:G46"/>
    <mergeCell ref="H46:I46"/>
    <mergeCell ref="J46:K46"/>
    <mergeCell ref="O49:P49"/>
    <mergeCell ref="B50:J50"/>
    <mergeCell ref="K50:L50"/>
    <mergeCell ref="M50:P50"/>
    <mergeCell ref="B49:C49"/>
    <mergeCell ref="D49:E49"/>
    <mergeCell ref="F49:H49"/>
    <mergeCell ref="M49:N49"/>
    <mergeCell ref="B51:H51"/>
    <mergeCell ref="I51:K51"/>
    <mergeCell ref="M51:N51"/>
    <mergeCell ref="O51:P51"/>
    <mergeCell ref="A54:E54"/>
    <mergeCell ref="F54:P54"/>
    <mergeCell ref="L52:M52"/>
    <mergeCell ref="O52:P52"/>
    <mergeCell ref="A53:P53"/>
    <mergeCell ref="A52:B52"/>
    <mergeCell ref="D52:G52"/>
    <mergeCell ref="H52:I52"/>
    <mergeCell ref="J52:K52"/>
    <mergeCell ref="B55:I55"/>
    <mergeCell ref="J55:K55"/>
    <mergeCell ref="N55:P55"/>
    <mergeCell ref="B56:C56"/>
    <mergeCell ref="D56:E56"/>
    <mergeCell ref="F56:H56"/>
    <mergeCell ref="M56:N56"/>
    <mergeCell ref="O56:P56"/>
    <mergeCell ref="B57:J57"/>
    <mergeCell ref="K57:L57"/>
    <mergeCell ref="M57:P57"/>
    <mergeCell ref="B58:H58"/>
    <mergeCell ref="I58:K58"/>
    <mergeCell ref="M58:N58"/>
    <mergeCell ref="O58:P58"/>
    <mergeCell ref="A61:E61"/>
    <mergeCell ref="F61:P61"/>
    <mergeCell ref="L59:M59"/>
    <mergeCell ref="O59:P59"/>
    <mergeCell ref="A60:P60"/>
    <mergeCell ref="A59:B59"/>
    <mergeCell ref="D59:G59"/>
    <mergeCell ref="H59:I59"/>
    <mergeCell ref="J59:K59"/>
    <mergeCell ref="B62:I62"/>
    <mergeCell ref="J62:K62"/>
    <mergeCell ref="N62:P62"/>
    <mergeCell ref="B63:C63"/>
    <mergeCell ref="D63:E63"/>
    <mergeCell ref="F63:H63"/>
    <mergeCell ref="M63:N63"/>
    <mergeCell ref="O63:P63"/>
    <mergeCell ref="B64:J64"/>
    <mergeCell ref="K64:L64"/>
    <mergeCell ref="M64:P64"/>
    <mergeCell ref="B65:H65"/>
    <mergeCell ref="I65:K65"/>
    <mergeCell ref="M65:N65"/>
    <mergeCell ref="O65:P65"/>
    <mergeCell ref="A68:E68"/>
    <mergeCell ref="F68:P68"/>
    <mergeCell ref="L66:M66"/>
    <mergeCell ref="O66:P66"/>
    <mergeCell ref="A67:P67"/>
    <mergeCell ref="A66:B66"/>
    <mergeCell ref="D66:G66"/>
    <mergeCell ref="H66:I66"/>
    <mergeCell ref="J66:K66"/>
    <mergeCell ref="B69:I69"/>
    <mergeCell ref="J69:K69"/>
    <mergeCell ref="N69:P69"/>
    <mergeCell ref="B70:C70"/>
    <mergeCell ref="D70:E70"/>
    <mergeCell ref="F70:H70"/>
    <mergeCell ref="M70:N70"/>
    <mergeCell ref="O70:P70"/>
    <mergeCell ref="B71:J71"/>
    <mergeCell ref="K71:L71"/>
    <mergeCell ref="M71:P71"/>
    <mergeCell ref="B72:H72"/>
    <mergeCell ref="I72:K72"/>
    <mergeCell ref="M72:N72"/>
    <mergeCell ref="O72:P72"/>
    <mergeCell ref="A75:E75"/>
    <mergeCell ref="F75:P75"/>
    <mergeCell ref="L73:M73"/>
    <mergeCell ref="O73:P73"/>
    <mergeCell ref="A74:P74"/>
    <mergeCell ref="A73:B73"/>
    <mergeCell ref="D73:G73"/>
    <mergeCell ref="H73:I73"/>
    <mergeCell ref="J73:K73"/>
    <mergeCell ref="B76:I76"/>
    <mergeCell ref="J76:K76"/>
    <mergeCell ref="N76:P76"/>
    <mergeCell ref="B77:C77"/>
    <mergeCell ref="D77:E77"/>
    <mergeCell ref="F77:H77"/>
    <mergeCell ref="M77:N77"/>
    <mergeCell ref="O77:P77"/>
    <mergeCell ref="B78:J78"/>
    <mergeCell ref="K78:L78"/>
    <mergeCell ref="M78:P78"/>
    <mergeCell ref="B79:H79"/>
    <mergeCell ref="I79:K79"/>
    <mergeCell ref="M79:N79"/>
    <mergeCell ref="O79:P79"/>
    <mergeCell ref="A82:E82"/>
    <mergeCell ref="F82:P82"/>
    <mergeCell ref="L80:M80"/>
    <mergeCell ref="O80:P80"/>
    <mergeCell ref="A81:P81"/>
    <mergeCell ref="A80:B80"/>
    <mergeCell ref="D80:G80"/>
    <mergeCell ref="H80:I80"/>
    <mergeCell ref="J80:K80"/>
    <mergeCell ref="B83:I83"/>
    <mergeCell ref="J83:K83"/>
    <mergeCell ref="N83:P83"/>
    <mergeCell ref="B84:C84"/>
    <mergeCell ref="D84:E84"/>
    <mergeCell ref="F84:H84"/>
    <mergeCell ref="M84:N84"/>
    <mergeCell ref="O84:P84"/>
    <mergeCell ref="B85:J85"/>
    <mergeCell ref="K85:L85"/>
    <mergeCell ref="M85:P85"/>
    <mergeCell ref="B86:H86"/>
    <mergeCell ref="I86:K86"/>
    <mergeCell ref="M86:N86"/>
    <mergeCell ref="O86:P86"/>
    <mergeCell ref="A89:E89"/>
    <mergeCell ref="F89:P89"/>
    <mergeCell ref="L87:M87"/>
    <mergeCell ref="O87:P87"/>
    <mergeCell ref="A88:P88"/>
    <mergeCell ref="A87:B87"/>
    <mergeCell ref="D87:G87"/>
    <mergeCell ref="H87:I87"/>
    <mergeCell ref="J87:K87"/>
    <mergeCell ref="B90:I90"/>
    <mergeCell ref="J90:K90"/>
    <mergeCell ref="N90:P90"/>
    <mergeCell ref="B91:C91"/>
    <mergeCell ref="D91:E91"/>
    <mergeCell ref="F91:H91"/>
    <mergeCell ref="M91:N91"/>
    <mergeCell ref="O91:P91"/>
    <mergeCell ref="B92:J92"/>
    <mergeCell ref="K92:L92"/>
    <mergeCell ref="M92:P92"/>
    <mergeCell ref="B93:H93"/>
    <mergeCell ref="I93:K93"/>
    <mergeCell ref="M93:N93"/>
    <mergeCell ref="O93:P93"/>
    <mergeCell ref="L94:M94"/>
    <mergeCell ref="O94:P94"/>
    <mergeCell ref="A95:P95"/>
    <mergeCell ref="B96:I96"/>
    <mergeCell ref="J96:K96"/>
    <mergeCell ref="N96:P96"/>
    <mergeCell ref="A94:B94"/>
    <mergeCell ref="D94:G94"/>
    <mergeCell ref="H94:I94"/>
    <mergeCell ref="J94:K94"/>
    <mergeCell ref="O97:P97"/>
    <mergeCell ref="B98:J98"/>
    <mergeCell ref="K98:L98"/>
    <mergeCell ref="M98:P98"/>
    <mergeCell ref="B97:C97"/>
    <mergeCell ref="D97:E97"/>
    <mergeCell ref="F97:H97"/>
    <mergeCell ref="M97:N97"/>
    <mergeCell ref="B99:H99"/>
    <mergeCell ref="I99:K99"/>
    <mergeCell ref="M99:N99"/>
    <mergeCell ref="O99:P99"/>
    <mergeCell ref="L100:M100"/>
    <mergeCell ref="O100:P100"/>
    <mergeCell ref="A101:P101"/>
    <mergeCell ref="A100:B100"/>
    <mergeCell ref="D100:G100"/>
    <mergeCell ref="H100:I100"/>
    <mergeCell ref="J100:K10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93"/>
  <sheetViews>
    <sheetView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3.140625" style="0" customWidth="1"/>
    <col min="4" max="4" width="7.140625" style="0" customWidth="1"/>
    <col min="5" max="5" width="8.8515625" style="0" customWidth="1"/>
    <col min="6" max="6" width="8.00390625" style="0" customWidth="1"/>
    <col min="7" max="7" width="8.851562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3" width="7.57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6.7109375" style="64" customWidth="1"/>
    <col min="18" max="18" width="5.8515625" style="64" customWidth="1"/>
    <col min="19" max="19" width="5.8515625" style="0" customWidth="1"/>
  </cols>
  <sheetData>
    <row r="1" spans="1:18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449"/>
      <c r="R1" s="449"/>
    </row>
    <row r="2" spans="1:18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449"/>
      <c r="R2" s="449"/>
    </row>
    <row r="3" spans="1:18" ht="13.5" thickBot="1">
      <c r="A3" s="382" t="s">
        <v>273</v>
      </c>
      <c r="B3" s="383"/>
      <c r="C3" s="383"/>
      <c r="D3" s="384"/>
      <c r="E3" s="387"/>
      <c r="F3" s="388"/>
      <c r="G3" s="388"/>
      <c r="H3" s="388"/>
      <c r="I3" s="388"/>
      <c r="J3" s="388"/>
      <c r="K3" s="388"/>
      <c r="L3" s="389"/>
      <c r="M3" s="385" t="s">
        <v>84</v>
      </c>
      <c r="N3" s="386"/>
      <c r="O3" s="383" t="str">
        <f>'[1]p1'!$H$4</f>
        <v>2006.2</v>
      </c>
      <c r="P3" s="384"/>
      <c r="Q3" s="449"/>
      <c r="R3" s="449"/>
    </row>
    <row r="4" spans="1:18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49"/>
      <c r="R4" s="449"/>
    </row>
    <row r="5" spans="1:18" s="38" customFormat="1" ht="11.25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449"/>
      <c r="R5" s="449"/>
    </row>
    <row r="6" spans="1:19" s="46" customFormat="1" ht="11.25" customHeight="1">
      <c r="A6" s="390" t="str">
        <f>T('[1]p5'!$C$13:$G$13)</f>
        <v>Antônio José da Silva</v>
      </c>
      <c r="B6" s="391"/>
      <c r="C6" s="391"/>
      <c r="D6" s="391"/>
      <c r="E6" s="392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9"/>
      <c r="R6" s="449"/>
      <c r="S6" s="39"/>
    </row>
    <row r="7" spans="1:18" s="3" customFormat="1" ht="13.5" customHeight="1">
      <c r="A7" s="25" t="s">
        <v>80</v>
      </c>
      <c r="B7" s="394" t="str">
        <f>IF('[1]p5'!$A$140&lt;&gt;0,'[1]p5'!$A$140,"")</f>
        <v>Modelos de Covariância com Erros nas Variáveis: Uma abordagem Bayesiana</v>
      </c>
      <c r="C7" s="394"/>
      <c r="D7" s="394"/>
      <c r="E7" s="394"/>
      <c r="F7" s="394"/>
      <c r="G7" s="394"/>
      <c r="H7" s="394"/>
      <c r="I7" s="395"/>
      <c r="J7" s="390" t="s">
        <v>259</v>
      </c>
      <c r="K7" s="391"/>
      <c r="L7" s="111">
        <f>IF('[1]p5'!$I$140&lt;&gt;0,'[1]p5'!$I$140,"")</f>
      </c>
      <c r="M7" s="61" t="s">
        <v>258</v>
      </c>
      <c r="N7" s="456" t="str">
        <f>IF('[1]p5'!$K$140&lt;&gt;0,'[1]p5'!$K$140,"")</f>
        <v>Em andamento</v>
      </c>
      <c r="O7" s="456"/>
      <c r="P7" s="457"/>
      <c r="Q7" s="449"/>
      <c r="R7" s="449"/>
    </row>
    <row r="8" spans="1:18" s="3" customFormat="1" ht="13.5" customHeight="1">
      <c r="A8" s="25" t="s">
        <v>91</v>
      </c>
      <c r="B8" s="441" t="str">
        <f>IF('[1]p5'!$H$142&lt;&gt;0,'[1]p5'!$H$142,"")</f>
        <v>Coordenador</v>
      </c>
      <c r="C8" s="442"/>
      <c r="D8" s="454" t="s">
        <v>260</v>
      </c>
      <c r="E8" s="455"/>
      <c r="F8" s="450" t="str">
        <f>IF('[1]p5'!$A$142&lt;&gt;0,'[1]p5'!$A$142,"")</f>
        <v>Inferência Estatística</v>
      </c>
      <c r="G8" s="450"/>
      <c r="H8" s="450"/>
      <c r="I8" s="450"/>
      <c r="J8" s="451"/>
      <c r="K8" s="25" t="s">
        <v>78</v>
      </c>
      <c r="L8" s="452">
        <f>IF('[1]p5'!$J$142&lt;&gt;0,'[1]p5'!$J$142,"")</f>
        <v>37681</v>
      </c>
      <c r="M8" s="453"/>
      <c r="N8" s="25" t="s">
        <v>79</v>
      </c>
      <c r="O8" s="452">
        <f>IF('[1]p5'!$K$142&lt;&gt;0,'[1]p5'!$K$142,"")</f>
        <v>39446</v>
      </c>
      <c r="P8" s="453"/>
      <c r="Q8" s="449"/>
      <c r="R8" s="449"/>
    </row>
    <row r="9" spans="1:18" ht="12.75">
      <c r="A9" s="390" t="s">
        <v>261</v>
      </c>
      <c r="B9" s="391"/>
      <c r="C9" s="391"/>
      <c r="D9" s="437">
        <f>'[1]p5'!$A$144</f>
        <v>0</v>
      </c>
      <c r="E9" s="438"/>
      <c r="F9" s="390" t="s">
        <v>262</v>
      </c>
      <c r="G9" s="391"/>
      <c r="H9" s="437">
        <f>'[1]p5'!$D$144</f>
        <v>0</v>
      </c>
      <c r="I9" s="438"/>
      <c r="J9" s="390" t="s">
        <v>263</v>
      </c>
      <c r="K9" s="391"/>
      <c r="L9" s="437">
        <f>'[1]p5'!$G$144</f>
        <v>0</v>
      </c>
      <c r="M9" s="438"/>
      <c r="N9" s="112" t="s">
        <v>264</v>
      </c>
      <c r="O9" s="437">
        <f>'[1]p5'!$J$144</f>
        <v>0</v>
      </c>
      <c r="P9" s="438"/>
      <c r="Q9" s="449"/>
      <c r="R9" s="449"/>
    </row>
    <row r="10" spans="1:18" ht="12.7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449"/>
      <c r="R10" s="449"/>
    </row>
    <row r="11" spans="1:19" s="46" customFormat="1" ht="11.25" customHeight="1">
      <c r="A11" s="390" t="str">
        <f>T('[1]p6'!$C$13:$G$13)</f>
        <v>Antônio Pereira Brandão Júnior</v>
      </c>
      <c r="B11" s="391"/>
      <c r="C11" s="391"/>
      <c r="D11" s="391"/>
      <c r="E11" s="392"/>
      <c r="F11" s="447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9"/>
      <c r="R11" s="449"/>
      <c r="S11" s="39"/>
    </row>
    <row r="12" spans="1:18" s="3" customFormat="1" ht="13.5" customHeight="1">
      <c r="A12" s="25" t="s">
        <v>80</v>
      </c>
      <c r="B12" s="394" t="str">
        <f>IF('[1]p6'!$A$140&lt;&gt;0,'[1]p6'!$A$140,"")</f>
        <v>Polinômios centrais graduados para matrizes de ordem 2 sobre um corpo de característica 2.</v>
      </c>
      <c r="C12" s="394"/>
      <c r="D12" s="394"/>
      <c r="E12" s="394"/>
      <c r="F12" s="394"/>
      <c r="G12" s="394"/>
      <c r="H12" s="394"/>
      <c r="I12" s="395"/>
      <c r="J12" s="390" t="s">
        <v>259</v>
      </c>
      <c r="K12" s="391"/>
      <c r="L12" s="111" t="str">
        <f>IF('[1]p6'!$I$140&lt;&gt;0,'[1]p6'!$I$140,"")</f>
        <v>CNPq</v>
      </c>
      <c r="M12" s="61" t="s">
        <v>258</v>
      </c>
      <c r="N12" s="456" t="str">
        <f>IF('[1]p6'!$K$140&lt;&gt;0,'[1]p6'!$K$140,"")</f>
        <v>Concluído</v>
      </c>
      <c r="O12" s="456"/>
      <c r="P12" s="457"/>
      <c r="Q12" s="449"/>
      <c r="R12" s="449"/>
    </row>
    <row r="13" spans="1:18" s="3" customFormat="1" ht="13.5" customHeight="1">
      <c r="A13" s="25" t="s">
        <v>91</v>
      </c>
      <c r="B13" s="441" t="str">
        <f>IF('[1]p6'!$H$142&lt;&gt;0,'[1]p6'!$H$142,"")</f>
        <v>Coordenador</v>
      </c>
      <c r="C13" s="442"/>
      <c r="D13" s="454" t="s">
        <v>260</v>
      </c>
      <c r="E13" s="455"/>
      <c r="F13" s="450" t="str">
        <f>IF('[1]p6'!$A$142&lt;&gt;0,'[1]p6'!$A$142,"")</f>
        <v>Álgebras com Identidades Polinomiais</v>
      </c>
      <c r="G13" s="450"/>
      <c r="H13" s="450"/>
      <c r="I13" s="450"/>
      <c r="J13" s="451"/>
      <c r="K13" s="25" t="s">
        <v>78</v>
      </c>
      <c r="L13" s="452">
        <f>IF('[1]p6'!$J$142&lt;&gt;0,'[1]p6'!$J$142,"")</f>
        <v>39010</v>
      </c>
      <c r="M13" s="453"/>
      <c r="N13" s="25" t="s">
        <v>79</v>
      </c>
      <c r="O13" s="452">
        <f>IF('[1]p6'!$K$142&lt;&gt;0,'[1]p6'!$K$142,"")</f>
        <v>39066</v>
      </c>
      <c r="P13" s="453"/>
      <c r="Q13" s="449"/>
      <c r="R13" s="449"/>
    </row>
    <row r="14" spans="1:18" ht="12.75">
      <c r="A14" s="390" t="s">
        <v>261</v>
      </c>
      <c r="B14" s="391"/>
      <c r="C14" s="391"/>
      <c r="D14" s="437">
        <f>'[1]p6'!$A$144</f>
        <v>0</v>
      </c>
      <c r="E14" s="438"/>
      <c r="F14" s="390" t="s">
        <v>262</v>
      </c>
      <c r="G14" s="391"/>
      <c r="H14" s="437">
        <f>'[1]p6'!$D$144</f>
        <v>0</v>
      </c>
      <c r="I14" s="438"/>
      <c r="J14" s="390" t="s">
        <v>263</v>
      </c>
      <c r="K14" s="391"/>
      <c r="L14" s="437">
        <f>'[1]p6'!$G$144</f>
        <v>0</v>
      </c>
      <c r="M14" s="438"/>
      <c r="N14" s="112" t="s">
        <v>264</v>
      </c>
      <c r="O14" s="437">
        <f>'[1]p6'!$J$144</f>
        <v>0</v>
      </c>
      <c r="P14" s="438"/>
      <c r="Q14" s="449"/>
      <c r="R14" s="449"/>
    </row>
    <row r="15" spans="1:18" ht="12.75">
      <c r="A15" s="396"/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449"/>
      <c r="R15" s="449"/>
    </row>
    <row r="16" spans="1:18" s="3" customFormat="1" ht="13.5" customHeight="1">
      <c r="A16" s="25" t="s">
        <v>80</v>
      </c>
      <c r="B16" s="394" t="str">
        <f>IF('[1]p6'!$A$147&lt;&gt;0,'[1]p6'!$A$147,"")</f>
        <v>Polinômios centrais graduados para o produto tensorial pela álgebra exterior</v>
      </c>
      <c r="C16" s="394"/>
      <c r="D16" s="394"/>
      <c r="E16" s="394"/>
      <c r="F16" s="394"/>
      <c r="G16" s="394"/>
      <c r="H16" s="394"/>
      <c r="I16" s="395"/>
      <c r="J16" s="390" t="s">
        <v>259</v>
      </c>
      <c r="K16" s="391"/>
      <c r="L16" s="111" t="str">
        <f>IF('[1]p6'!$I$147&lt;&gt;0,'[1]p6'!$I$147,"")</f>
        <v>CNPq</v>
      </c>
      <c r="M16" s="61" t="s">
        <v>258</v>
      </c>
      <c r="N16" s="456" t="str">
        <f>IF('[1]p6'!$K$147&lt;&gt;0,'[1]p6'!$K$147,"")</f>
        <v>Concluído</v>
      </c>
      <c r="O16" s="456"/>
      <c r="P16" s="457"/>
      <c r="Q16" s="449"/>
      <c r="R16" s="449"/>
    </row>
    <row r="17" spans="1:18" s="3" customFormat="1" ht="13.5" customHeight="1">
      <c r="A17" s="25" t="s">
        <v>91</v>
      </c>
      <c r="B17" s="441" t="str">
        <f>IF('[1]p6'!$H$149&lt;&gt;0,'[1]p6'!$H$149,"")</f>
        <v>Participante</v>
      </c>
      <c r="C17" s="442"/>
      <c r="D17" s="454" t="s">
        <v>260</v>
      </c>
      <c r="E17" s="455"/>
      <c r="F17" s="450" t="str">
        <f>IF('[1]p6'!$A$149&lt;&gt;0,'[1]p6'!$A$149,"")</f>
        <v>Álgebras com Identidades Polinomiais</v>
      </c>
      <c r="G17" s="450"/>
      <c r="H17" s="450"/>
      <c r="I17" s="450"/>
      <c r="J17" s="451"/>
      <c r="K17" s="25" t="s">
        <v>78</v>
      </c>
      <c r="L17" s="452">
        <f>IF('[1]p6'!$J$149&lt;&gt;0,'[1]p6'!$J$149,"")</f>
        <v>39071</v>
      </c>
      <c r="M17" s="453"/>
      <c r="N17" s="25" t="s">
        <v>79</v>
      </c>
      <c r="O17" s="452">
        <f>IF('[1]p6'!$K$149&lt;&gt;0,'[1]p6'!$K$149,"")</f>
        <v>39225</v>
      </c>
      <c r="P17" s="453"/>
      <c r="Q17" s="449"/>
      <c r="R17" s="449"/>
    </row>
    <row r="18" spans="1:18" ht="12.75">
      <c r="A18" s="390" t="s">
        <v>261</v>
      </c>
      <c r="B18" s="391"/>
      <c r="C18" s="391"/>
      <c r="D18" s="437">
        <f>'[1]p6'!$A$151</f>
        <v>0</v>
      </c>
      <c r="E18" s="438"/>
      <c r="F18" s="390" t="s">
        <v>265</v>
      </c>
      <c r="G18" s="391"/>
      <c r="H18" s="437">
        <f>'[1]p6'!$D$151</f>
        <v>0</v>
      </c>
      <c r="I18" s="438"/>
      <c r="J18" s="390" t="s">
        <v>263</v>
      </c>
      <c r="K18" s="391"/>
      <c r="L18" s="437">
        <f>'[1]p6'!$G$151</f>
        <v>0</v>
      </c>
      <c r="M18" s="438"/>
      <c r="N18" s="112" t="s">
        <v>264</v>
      </c>
      <c r="O18" s="437">
        <f>'[1]p6'!$J$151</f>
        <v>0</v>
      </c>
      <c r="P18" s="438"/>
      <c r="Q18" s="449"/>
      <c r="R18" s="449"/>
    </row>
    <row r="19" spans="1:18" ht="12.75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449"/>
      <c r="R19" s="449"/>
    </row>
    <row r="20" spans="1:18" s="3" customFormat="1" ht="13.5" customHeight="1">
      <c r="A20" s="25" t="s">
        <v>80</v>
      </c>
      <c r="B20" s="394" t="str">
        <f>IF('[1]p6'!$A$154&lt;&gt;0,'[1]p6'!$A$154,"")</f>
        <v>Identidades Polinomiais Fracas</v>
      </c>
      <c r="C20" s="394"/>
      <c r="D20" s="394"/>
      <c r="E20" s="394"/>
      <c r="F20" s="394"/>
      <c r="G20" s="394"/>
      <c r="H20" s="394"/>
      <c r="I20" s="395"/>
      <c r="J20" s="390" t="s">
        <v>259</v>
      </c>
      <c r="K20" s="391"/>
      <c r="L20" s="111" t="str">
        <f>IF('[1]p6'!$I$154&lt;&gt;0,'[1]p6'!$I$154,"")</f>
        <v>CNPq</v>
      </c>
      <c r="M20" s="61" t="s">
        <v>258</v>
      </c>
      <c r="N20" s="456" t="str">
        <f>IF('[1]p6'!$K$154&lt;&gt;0,'[1]p6'!$K$154,"")</f>
        <v>Em andamento</v>
      </c>
      <c r="O20" s="456"/>
      <c r="P20" s="457"/>
      <c r="Q20" s="449"/>
      <c r="R20" s="449"/>
    </row>
    <row r="21" spans="1:18" s="3" customFormat="1" ht="13.5" customHeight="1">
      <c r="A21" s="25" t="s">
        <v>91</v>
      </c>
      <c r="B21" s="441" t="str">
        <f>IF('[1]p6'!$H$156&lt;&gt;0,'[1]p6'!$H$156,"")</f>
        <v>Participante</v>
      </c>
      <c r="C21" s="442"/>
      <c r="D21" s="454" t="s">
        <v>260</v>
      </c>
      <c r="E21" s="455"/>
      <c r="F21" s="450" t="str">
        <f>IF('[1]p6'!$A$156&lt;&gt;0,'[1]p6'!$A$156,"")</f>
        <v>Álgebras com Identidades Polinomiais</v>
      </c>
      <c r="G21" s="450"/>
      <c r="H21" s="450"/>
      <c r="I21" s="450"/>
      <c r="J21" s="451"/>
      <c r="K21" s="25" t="s">
        <v>78</v>
      </c>
      <c r="L21" s="452">
        <f>IF('[1]p6'!$J$156&lt;&gt;0,'[1]p6'!$J$156,"")</f>
        <v>39071</v>
      </c>
      <c r="M21" s="453"/>
      <c r="N21" s="25" t="s">
        <v>79</v>
      </c>
      <c r="O21" s="452">
        <f>IF('[1]p6'!$K$156&lt;&gt;0,'[1]p6'!$K$156,"")</f>
      </c>
      <c r="P21" s="453"/>
      <c r="Q21" s="449"/>
      <c r="R21" s="449"/>
    </row>
    <row r="22" spans="1:18" ht="12.75">
      <c r="A22" s="390" t="s">
        <v>261</v>
      </c>
      <c r="B22" s="391"/>
      <c r="C22" s="391"/>
      <c r="D22" s="437">
        <f>'[1]p6'!$A$158</f>
        <v>0</v>
      </c>
      <c r="E22" s="438"/>
      <c r="F22" s="390" t="s">
        <v>265</v>
      </c>
      <c r="G22" s="391"/>
      <c r="H22" s="437">
        <f>'[1]p6'!$D$158</f>
        <v>0</v>
      </c>
      <c r="I22" s="438"/>
      <c r="J22" s="390" t="s">
        <v>263</v>
      </c>
      <c r="K22" s="391"/>
      <c r="L22" s="437">
        <f>'[1]p6'!$G$158</f>
        <v>0</v>
      </c>
      <c r="M22" s="438"/>
      <c r="N22" s="112" t="s">
        <v>264</v>
      </c>
      <c r="O22" s="437">
        <f>'[1]p6'!$J$158</f>
        <v>0</v>
      </c>
      <c r="P22" s="438"/>
      <c r="Q22" s="449"/>
      <c r="R22" s="449"/>
    </row>
    <row r="23" spans="1:18" ht="12.75">
      <c r="A23" s="396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449"/>
      <c r="R23" s="449"/>
    </row>
    <row r="24" spans="1:18" s="3" customFormat="1" ht="13.5" customHeight="1">
      <c r="A24" s="25" t="s">
        <v>80</v>
      </c>
      <c r="B24" s="394" t="str">
        <f>IF('[1]p6'!$A$161&lt;&gt;0,'[1]p6'!$A$161,"")</f>
        <v>Equações Dif.  Aplicadas e Álgebra com Identidades Polinomiais (Casadinho, Proc.620025/2006-9)</v>
      </c>
      <c r="C24" s="394"/>
      <c r="D24" s="394"/>
      <c r="E24" s="394"/>
      <c r="F24" s="394"/>
      <c r="G24" s="394"/>
      <c r="H24" s="394"/>
      <c r="I24" s="395"/>
      <c r="J24" s="390" t="s">
        <v>259</v>
      </c>
      <c r="K24" s="391"/>
      <c r="L24" s="111" t="str">
        <f>IF('[1]p6'!$I$161&lt;&gt;0,'[1]p6'!$I$161,"")</f>
        <v>CNPq</v>
      </c>
      <c r="M24" s="61" t="s">
        <v>258</v>
      </c>
      <c r="N24" s="456" t="str">
        <f>IF('[1]p6'!$K$161&lt;&gt;0,'[1]p6'!$K$161,"")</f>
        <v>Em andamento</v>
      </c>
      <c r="O24" s="456"/>
      <c r="P24" s="457"/>
      <c r="Q24" s="449"/>
      <c r="R24" s="449"/>
    </row>
    <row r="25" spans="1:18" s="3" customFormat="1" ht="13.5" customHeight="1">
      <c r="A25" s="25" t="s">
        <v>91</v>
      </c>
      <c r="B25" s="441" t="str">
        <f>IF('[1]p6'!$H$163&lt;&gt;0,'[1]p6'!$H$163,"")</f>
        <v>Participante</v>
      </c>
      <c r="C25" s="442"/>
      <c r="D25" s="454" t="s">
        <v>260</v>
      </c>
      <c r="E25" s="455"/>
      <c r="F25" s="450" t="str">
        <f>IF('[1]p6'!$A$163&lt;&gt;0,'[1]p6'!$A$163,"")</f>
        <v>Matemática</v>
      </c>
      <c r="G25" s="450"/>
      <c r="H25" s="450"/>
      <c r="I25" s="450"/>
      <c r="J25" s="451"/>
      <c r="K25" s="25" t="s">
        <v>78</v>
      </c>
      <c r="L25" s="452">
        <f>IF('[1]p6'!$J$163&lt;&gt;0,'[1]p6'!$J$163,"")</f>
        <v>39144</v>
      </c>
      <c r="M25" s="453"/>
      <c r="N25" s="25" t="s">
        <v>79</v>
      </c>
      <c r="O25" s="452">
        <f>IF('[1]p6'!$K$163&lt;&gt;0,'[1]p6'!$K$163,"")</f>
        <v>39143</v>
      </c>
      <c r="P25" s="453"/>
      <c r="Q25" s="449"/>
      <c r="R25" s="449"/>
    </row>
    <row r="26" spans="1:18" ht="12.75">
      <c r="A26" s="390" t="s">
        <v>261</v>
      </c>
      <c r="B26" s="391"/>
      <c r="C26" s="391"/>
      <c r="D26" s="437">
        <f>'[1]p6'!$A$165</f>
        <v>0</v>
      </c>
      <c r="E26" s="438"/>
      <c r="F26" s="390" t="s">
        <v>265</v>
      </c>
      <c r="G26" s="391"/>
      <c r="H26" s="437">
        <f>'[1]p6'!$D$165</f>
        <v>0</v>
      </c>
      <c r="I26" s="438"/>
      <c r="J26" s="390" t="s">
        <v>263</v>
      </c>
      <c r="K26" s="391"/>
      <c r="L26" s="437">
        <f>'[1]p6'!$G$165</f>
        <v>0</v>
      </c>
      <c r="M26" s="438"/>
      <c r="N26" s="112" t="s">
        <v>264</v>
      </c>
      <c r="O26" s="437">
        <f>'[1]p6'!$J$165</f>
        <v>0</v>
      </c>
      <c r="P26" s="438"/>
      <c r="Q26" s="449"/>
      <c r="R26" s="449"/>
    </row>
    <row r="27" spans="1:18" ht="12.75">
      <c r="A27" s="396"/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449"/>
      <c r="R27" s="449"/>
    </row>
    <row r="28" spans="1:19" s="46" customFormat="1" ht="11.25" customHeight="1">
      <c r="A28" s="390" t="str">
        <f>T('[1]p7'!$C$13:$G$13)</f>
        <v>Aparecido Jesuino de Souza</v>
      </c>
      <c r="B28" s="391"/>
      <c r="C28" s="391"/>
      <c r="D28" s="391"/>
      <c r="E28" s="392"/>
      <c r="F28" s="447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9"/>
      <c r="R28" s="449"/>
      <c r="S28" s="39"/>
    </row>
    <row r="29" spans="1:18" s="3" customFormat="1" ht="13.5" customHeight="1">
      <c r="A29" s="25" t="s">
        <v>80</v>
      </c>
      <c r="B29" s="394" t="str">
        <f>IF('[1]p7'!$A$140&lt;&gt;0,'[1]p7'!$A$140,"")</f>
        <v>Escoamentos Multifasicos em Meios Porosos(Bolsa Pesq. CNPq - nível 2, Proc. 306609/2004-5)</v>
      </c>
      <c r="C29" s="394"/>
      <c r="D29" s="394"/>
      <c r="E29" s="394"/>
      <c r="F29" s="394"/>
      <c r="G29" s="394"/>
      <c r="H29" s="394"/>
      <c r="I29" s="395"/>
      <c r="J29" s="390" t="s">
        <v>259</v>
      </c>
      <c r="K29" s="391"/>
      <c r="L29" s="111" t="str">
        <f>IF('[1]p7'!$I$140&lt;&gt;0,'[1]p7'!$I$140,"")</f>
        <v>CNPq</v>
      </c>
      <c r="M29" s="61" t="s">
        <v>258</v>
      </c>
      <c r="N29" s="456" t="str">
        <f>IF('[1]p7'!$K$140&lt;&gt;0,'[1]p7'!$K$140,"")</f>
        <v>Em andamento</v>
      </c>
      <c r="O29" s="456"/>
      <c r="P29" s="457"/>
      <c r="Q29" s="449"/>
      <c r="R29" s="449"/>
    </row>
    <row r="30" spans="1:18" s="3" customFormat="1" ht="13.5" customHeight="1">
      <c r="A30" s="25" t="s">
        <v>91</v>
      </c>
      <c r="B30" s="441" t="str">
        <f>IF('[1]p7'!$H$142&lt;&gt;0,'[1]p7'!$H$142,"")</f>
        <v>Coordenador</v>
      </c>
      <c r="C30" s="442"/>
      <c r="D30" s="454" t="s">
        <v>260</v>
      </c>
      <c r="E30" s="455"/>
      <c r="F30" s="450" t="str">
        <f>IF('[1]p7'!$A$142&lt;&gt;0,'[1]p7'!$A$142,"")</f>
        <v>Matemática Aplicada, Dinâmica dos Fluidos</v>
      </c>
      <c r="G30" s="450"/>
      <c r="H30" s="450"/>
      <c r="I30" s="450"/>
      <c r="J30" s="451"/>
      <c r="K30" s="25" t="s">
        <v>78</v>
      </c>
      <c r="L30" s="452">
        <f>IF('[1]p7'!$J$142&lt;&gt;0,'[1]p7'!$J$142,"")</f>
        <v>38412</v>
      </c>
      <c r="M30" s="453"/>
      <c r="N30" s="25" t="s">
        <v>79</v>
      </c>
      <c r="O30" s="452">
        <f>IF('[1]p7'!$K$142&lt;&gt;0,'[1]p7'!$K$142,"")</f>
        <v>39507</v>
      </c>
      <c r="P30" s="453"/>
      <c r="Q30" s="449"/>
      <c r="R30" s="449"/>
    </row>
    <row r="31" spans="1:18" ht="12.75">
      <c r="A31" s="390" t="s">
        <v>261</v>
      </c>
      <c r="B31" s="391"/>
      <c r="C31" s="391"/>
      <c r="D31" s="437">
        <f>'[1]p7'!$A$144</f>
        <v>0</v>
      </c>
      <c r="E31" s="438"/>
      <c r="F31" s="390" t="s">
        <v>262</v>
      </c>
      <c r="G31" s="391"/>
      <c r="H31" s="437">
        <f>'[1]p7'!$D$144</f>
        <v>0</v>
      </c>
      <c r="I31" s="438"/>
      <c r="J31" s="390" t="s">
        <v>263</v>
      </c>
      <c r="K31" s="391"/>
      <c r="L31" s="437">
        <f>'[1]p7'!$G$144</f>
        <v>0</v>
      </c>
      <c r="M31" s="438"/>
      <c r="N31" s="112" t="s">
        <v>264</v>
      </c>
      <c r="O31" s="437">
        <f>'[1]p7'!$J$144</f>
        <v>0</v>
      </c>
      <c r="P31" s="438"/>
      <c r="Q31" s="449"/>
      <c r="R31" s="449"/>
    </row>
    <row r="32" spans="1:18" ht="12.75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449"/>
      <c r="R32" s="449"/>
    </row>
    <row r="33" spans="1:18" s="3" customFormat="1" ht="13.5" customHeight="1">
      <c r="A33" s="25" t="s">
        <v>80</v>
      </c>
      <c r="B33" s="394" t="str">
        <f>IF('[1]p7'!$A$147&lt;&gt;0,'[1]p7'!$A$147,"")</f>
        <v>Programa Interdepartamental de Tecnologia em Petróleo e Gás - PRH(25)</v>
      </c>
      <c r="C33" s="394"/>
      <c r="D33" s="394"/>
      <c r="E33" s="394"/>
      <c r="F33" s="394"/>
      <c r="G33" s="394"/>
      <c r="H33" s="394"/>
      <c r="I33" s="395"/>
      <c r="J33" s="390" t="s">
        <v>259</v>
      </c>
      <c r="K33" s="391"/>
      <c r="L33" s="111" t="str">
        <f>IF('[1]p7'!$I$147&lt;&gt;0,'[1]p7'!$I$147,"")</f>
        <v>ANP</v>
      </c>
      <c r="M33" s="61" t="s">
        <v>258</v>
      </c>
      <c r="N33" s="456" t="str">
        <f>IF('[1]p7'!$K$147&lt;&gt;0,'[1]p7'!$K$147,"")</f>
        <v>Em andamento</v>
      </c>
      <c r="O33" s="456"/>
      <c r="P33" s="457"/>
      <c r="Q33" s="449"/>
      <c r="R33" s="449"/>
    </row>
    <row r="34" spans="1:18" s="3" customFormat="1" ht="13.5" customHeight="1">
      <c r="A34" s="25" t="s">
        <v>91</v>
      </c>
      <c r="B34" s="441" t="str">
        <f>IF('[1]p7'!$H$149&lt;&gt;0,'[1]p7'!$H$149,"")</f>
        <v>Participante</v>
      </c>
      <c r="C34" s="442"/>
      <c r="D34" s="454" t="s">
        <v>260</v>
      </c>
      <c r="E34" s="455"/>
      <c r="F34" s="450" t="str">
        <f>IF('[1]p7'!$A$149&lt;&gt;0,'[1]p7'!$A$149,"")</f>
        <v>Matemática Aplicada, Dinâmica dos Fluidos</v>
      </c>
      <c r="G34" s="450"/>
      <c r="H34" s="450"/>
      <c r="I34" s="450"/>
      <c r="J34" s="451"/>
      <c r="K34" s="25" t="s">
        <v>78</v>
      </c>
      <c r="L34" s="452">
        <f>IF('[1]p7'!$J$149&lt;&gt;0,'[1]p7'!$J$149,"")</f>
        <v>37288</v>
      </c>
      <c r="M34" s="453"/>
      <c r="N34" s="25" t="s">
        <v>79</v>
      </c>
      <c r="O34" s="452">
        <f>IF('[1]p7'!$K$149&lt;&gt;0,'[1]p7'!$K$149,"")</f>
      </c>
      <c r="P34" s="453"/>
      <c r="Q34" s="449"/>
      <c r="R34" s="449"/>
    </row>
    <row r="35" spans="1:18" ht="12.75">
      <c r="A35" s="390" t="s">
        <v>261</v>
      </c>
      <c r="B35" s="391"/>
      <c r="C35" s="391"/>
      <c r="D35" s="437">
        <f>'[1]p7'!$A$151</f>
        <v>0</v>
      </c>
      <c r="E35" s="438"/>
      <c r="F35" s="390" t="s">
        <v>265</v>
      </c>
      <c r="G35" s="391"/>
      <c r="H35" s="437">
        <f>'[1]p7'!$D$151</f>
        <v>0</v>
      </c>
      <c r="I35" s="438"/>
      <c r="J35" s="390" t="s">
        <v>263</v>
      </c>
      <c r="K35" s="391"/>
      <c r="L35" s="437">
        <f>'[1]p7'!$G$151</f>
        <v>0</v>
      </c>
      <c r="M35" s="438"/>
      <c r="N35" s="112" t="s">
        <v>264</v>
      </c>
      <c r="O35" s="437">
        <f>'[1]p7'!$J$151</f>
        <v>0</v>
      </c>
      <c r="P35" s="438"/>
      <c r="Q35" s="449"/>
      <c r="R35" s="449"/>
    </row>
    <row r="36" spans="1:18" ht="12.75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449"/>
      <c r="R36" s="449"/>
    </row>
    <row r="37" spans="1:18" s="3" customFormat="1" ht="13.5" customHeight="1">
      <c r="A37" s="25" t="s">
        <v>80</v>
      </c>
      <c r="B37" s="394" t="str">
        <f>IF('[1]p7'!$A$154&lt;&gt;0,'[1]p7'!$A$154,"")</f>
        <v>Equações Diferenciais Parciais e Aplicações - Projeto Casadinho PADCT/CNPq, Proc. 620017/2004-0</v>
      </c>
      <c r="C37" s="394"/>
      <c r="D37" s="394"/>
      <c r="E37" s="394"/>
      <c r="F37" s="394"/>
      <c r="G37" s="394"/>
      <c r="H37" s="394"/>
      <c r="I37" s="395"/>
      <c r="J37" s="390" t="s">
        <v>259</v>
      </c>
      <c r="K37" s="391"/>
      <c r="L37" s="111" t="str">
        <f>IF('[1]p7'!$I$154&lt;&gt;0,'[1]p7'!$I$154,"")</f>
        <v>CNPq</v>
      </c>
      <c r="M37" s="61" t="s">
        <v>258</v>
      </c>
      <c r="N37" s="456" t="str">
        <f>IF('[1]p7'!$K$154&lt;&gt;0,'[1]p7'!$K$154,"")</f>
        <v>Concluído</v>
      </c>
      <c r="O37" s="456"/>
      <c r="P37" s="457"/>
      <c r="Q37" s="449"/>
      <c r="R37" s="449"/>
    </row>
    <row r="38" spans="1:18" s="3" customFormat="1" ht="13.5" customHeight="1">
      <c r="A38" s="25" t="s">
        <v>91</v>
      </c>
      <c r="B38" s="441" t="str">
        <f>IF('[1]p7'!$H$156&lt;&gt;0,'[1]p7'!$H$156,"")</f>
        <v>Coordenador</v>
      </c>
      <c r="C38" s="442"/>
      <c r="D38" s="454" t="s">
        <v>260</v>
      </c>
      <c r="E38" s="455"/>
      <c r="F38" s="450" t="str">
        <f>IF('[1]p7'!$A$156&lt;&gt;0,'[1]p7'!$A$156,"")</f>
        <v>Analise/EDP</v>
      </c>
      <c r="G38" s="450"/>
      <c r="H38" s="450"/>
      <c r="I38" s="450"/>
      <c r="J38" s="451"/>
      <c r="K38" s="25" t="s">
        <v>78</v>
      </c>
      <c r="L38" s="452">
        <f>IF('[1]p7'!$J$156&lt;&gt;0,'[1]p7'!$J$156,"")</f>
        <v>38139</v>
      </c>
      <c r="M38" s="453"/>
      <c r="N38" s="25" t="s">
        <v>79</v>
      </c>
      <c r="O38" s="452">
        <f>IF('[1]p7'!$K$156&lt;&gt;0,'[1]p7'!$K$156,"")</f>
        <v>39081</v>
      </c>
      <c r="P38" s="453"/>
      <c r="Q38" s="449"/>
      <c r="R38" s="449"/>
    </row>
    <row r="39" spans="1:18" ht="12.75">
      <c r="A39" s="390" t="s">
        <v>261</v>
      </c>
      <c r="B39" s="391"/>
      <c r="C39" s="391"/>
      <c r="D39" s="437">
        <f>'[1]p7'!$A$158</f>
        <v>173719.4</v>
      </c>
      <c r="E39" s="438"/>
      <c r="F39" s="390" t="s">
        <v>265</v>
      </c>
      <c r="G39" s="391"/>
      <c r="H39" s="437">
        <f>'[1]p7'!$D$158</f>
        <v>173719.4</v>
      </c>
      <c r="I39" s="438"/>
      <c r="J39" s="390" t="s">
        <v>263</v>
      </c>
      <c r="K39" s="391"/>
      <c r="L39" s="437">
        <f>'[1]p7'!$G$158</f>
        <v>7790.43</v>
      </c>
      <c r="M39" s="438"/>
      <c r="N39" s="112" t="s">
        <v>264</v>
      </c>
      <c r="O39" s="437">
        <f>'[1]p7'!$J$158</f>
        <v>0</v>
      </c>
      <c r="P39" s="438"/>
      <c r="Q39" s="449"/>
      <c r="R39" s="449"/>
    </row>
    <row r="40" spans="1:18" ht="12.75">
      <c r="A40" s="396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449"/>
      <c r="R40" s="449"/>
    </row>
    <row r="41" spans="1:18" s="3" customFormat="1" ht="13.5" customHeight="1">
      <c r="A41" s="25" t="s">
        <v>80</v>
      </c>
      <c r="B41" s="394" t="str">
        <f>IF('[1]p7'!$A$161&lt;&gt;0,'[1]p7'!$A$161,"")</f>
        <v>Instituto do Milênio: Avanço Global e Integrado da Matemática Brasileira / IM-AGIMB</v>
      </c>
      <c r="C41" s="394"/>
      <c r="D41" s="394"/>
      <c r="E41" s="394"/>
      <c r="F41" s="394"/>
      <c r="G41" s="394"/>
      <c r="H41" s="394"/>
      <c r="I41" s="395"/>
      <c r="J41" s="390" t="s">
        <v>259</v>
      </c>
      <c r="K41" s="391"/>
      <c r="L41" s="111" t="str">
        <f>IF('[1]p7'!$I$161&lt;&gt;0,'[1]p7'!$I$161,"")</f>
        <v>CNPq</v>
      </c>
      <c r="M41" s="61" t="s">
        <v>258</v>
      </c>
      <c r="N41" s="456" t="str">
        <f>IF('[1]p7'!$K$161&lt;&gt;0,'[1]p7'!$K$161,"")</f>
        <v>Em andamento</v>
      </c>
      <c r="O41" s="456"/>
      <c r="P41" s="457"/>
      <c r="Q41" s="449"/>
      <c r="R41" s="449"/>
    </row>
    <row r="42" spans="1:18" s="3" customFormat="1" ht="13.5" customHeight="1">
      <c r="A42" s="25" t="s">
        <v>91</v>
      </c>
      <c r="B42" s="441" t="str">
        <f>IF('[1]p7'!$H$163&lt;&gt;0,'[1]p7'!$H$163,"")</f>
        <v>Coordenador</v>
      </c>
      <c r="C42" s="442"/>
      <c r="D42" s="454" t="s">
        <v>260</v>
      </c>
      <c r="E42" s="455"/>
      <c r="F42" s="450" t="str">
        <f>IF('[1]p7'!$A$163&lt;&gt;0,'[1]p7'!$A$163,"")</f>
        <v>Matemática</v>
      </c>
      <c r="G42" s="450"/>
      <c r="H42" s="450"/>
      <c r="I42" s="450"/>
      <c r="J42" s="451"/>
      <c r="K42" s="25" t="s">
        <v>78</v>
      </c>
      <c r="L42" s="452">
        <f>IF('[1]p7'!$J$163&lt;&gt;0,'[1]p7'!$J$163,"")</f>
        <v>37316</v>
      </c>
      <c r="M42" s="453"/>
      <c r="N42" s="25" t="s">
        <v>79</v>
      </c>
      <c r="O42" s="452">
        <f>IF('[1]p7'!$K$163&lt;&gt;0,'[1]p7'!$K$163,"")</f>
        <v>39233</v>
      </c>
      <c r="P42" s="453"/>
      <c r="Q42" s="449"/>
      <c r="R42" s="449"/>
    </row>
    <row r="43" spans="1:18" ht="12.75">
      <c r="A43" s="390" t="s">
        <v>261</v>
      </c>
      <c r="B43" s="391"/>
      <c r="C43" s="391"/>
      <c r="D43" s="437">
        <f>'[1]p7'!$A$165</f>
        <v>10000</v>
      </c>
      <c r="E43" s="438"/>
      <c r="F43" s="390" t="s">
        <v>265</v>
      </c>
      <c r="G43" s="391"/>
      <c r="H43" s="437">
        <f>'[1]p7'!$D$165</f>
        <v>0</v>
      </c>
      <c r="I43" s="438"/>
      <c r="J43" s="390" t="s">
        <v>263</v>
      </c>
      <c r="K43" s="391"/>
      <c r="L43" s="437">
        <f>'[1]p7'!$G$165</f>
        <v>0</v>
      </c>
      <c r="M43" s="438"/>
      <c r="N43" s="112" t="s">
        <v>264</v>
      </c>
      <c r="O43" s="437">
        <f>'[1]p7'!$J$165</f>
        <v>0</v>
      </c>
      <c r="P43" s="438"/>
      <c r="Q43" s="449"/>
      <c r="R43" s="449"/>
    </row>
    <row r="44" spans="1:18" ht="12.75">
      <c r="A44" s="396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449"/>
      <c r="R44" s="449"/>
    </row>
    <row r="45" spans="1:19" s="46" customFormat="1" ht="11.25" customHeight="1">
      <c r="A45" s="390" t="str">
        <f>T('[1]p8'!$C$13:$G$13)</f>
        <v>Bianca Morelli Casalvara Caretta</v>
      </c>
      <c r="B45" s="391"/>
      <c r="C45" s="391"/>
      <c r="D45" s="391"/>
      <c r="E45" s="392"/>
      <c r="F45" s="447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9"/>
      <c r="R45" s="449"/>
      <c r="S45" s="39"/>
    </row>
    <row r="46" spans="1:18" s="3" customFormat="1" ht="13.5" customHeight="1">
      <c r="A46" s="25" t="s">
        <v>80</v>
      </c>
      <c r="B46" s="394" t="str">
        <f>IF('[1]p8'!$A$140&lt;&gt;0,'[1]p8'!$A$140,"")</f>
        <v>Existência de Soluções p/ Mod. De Solidificação envolvendo Funções Campo de Fase</v>
      </c>
      <c r="C46" s="394"/>
      <c r="D46" s="394"/>
      <c r="E46" s="394"/>
      <c r="F46" s="394"/>
      <c r="G46" s="394"/>
      <c r="H46" s="394"/>
      <c r="I46" s="395"/>
      <c r="J46" s="390" t="s">
        <v>259</v>
      </c>
      <c r="K46" s="391"/>
      <c r="L46" s="111">
        <f>IF('[1]p8'!$I$140&lt;&gt;0,'[1]p8'!$I$140,"")</f>
      </c>
      <c r="M46" s="61" t="s">
        <v>258</v>
      </c>
      <c r="N46" s="456" t="str">
        <f>IF('[1]p8'!$K$140&lt;&gt;0,'[1]p8'!$K$140,"")</f>
        <v>Em andamento</v>
      </c>
      <c r="O46" s="456"/>
      <c r="P46" s="457"/>
      <c r="Q46" s="449"/>
      <c r="R46" s="449"/>
    </row>
    <row r="47" spans="1:18" s="3" customFormat="1" ht="13.5" customHeight="1">
      <c r="A47" s="25" t="s">
        <v>91</v>
      </c>
      <c r="B47" s="441" t="str">
        <f>IF('[1]p8'!$H$142&lt;&gt;0,'[1]p8'!$H$142,"")</f>
        <v>Coordenador</v>
      </c>
      <c r="C47" s="442"/>
      <c r="D47" s="454" t="s">
        <v>260</v>
      </c>
      <c r="E47" s="455"/>
      <c r="F47" s="450" t="str">
        <f>IF('[1]p8'!$A$142&lt;&gt;0,'[1]p8'!$A$142,"")</f>
        <v>Equações Diferenciais Parciais</v>
      </c>
      <c r="G47" s="450"/>
      <c r="H47" s="450"/>
      <c r="I47" s="450"/>
      <c r="J47" s="451"/>
      <c r="K47" s="25" t="s">
        <v>78</v>
      </c>
      <c r="L47" s="452">
        <f>IF('[1]p8'!$J$142&lt;&gt;0,'[1]p8'!$J$142,"")</f>
        <v>38384</v>
      </c>
      <c r="M47" s="453"/>
      <c r="N47" s="25" t="s">
        <v>79</v>
      </c>
      <c r="O47" s="452">
        <f>IF('[1]p8'!$K$142&lt;&gt;0,'[1]p8'!$K$142,"")</f>
        <v>39203</v>
      </c>
      <c r="P47" s="453"/>
      <c r="Q47" s="449"/>
      <c r="R47" s="449"/>
    </row>
    <row r="48" spans="1:18" ht="12.75">
      <c r="A48" s="390" t="s">
        <v>261</v>
      </c>
      <c r="B48" s="391"/>
      <c r="C48" s="391"/>
      <c r="D48" s="437">
        <f>'[1]p8'!$A$144</f>
        <v>0</v>
      </c>
      <c r="E48" s="438"/>
      <c r="F48" s="390" t="s">
        <v>262</v>
      </c>
      <c r="G48" s="391"/>
      <c r="H48" s="437">
        <f>'[1]p8'!$D$144</f>
        <v>0</v>
      </c>
      <c r="I48" s="438"/>
      <c r="J48" s="390" t="s">
        <v>263</v>
      </c>
      <c r="K48" s="391"/>
      <c r="L48" s="437">
        <f>'[1]p8'!$G$144</f>
        <v>0</v>
      </c>
      <c r="M48" s="438"/>
      <c r="N48" s="112" t="s">
        <v>264</v>
      </c>
      <c r="O48" s="437">
        <f>'[1]p8'!$J$144</f>
        <v>0</v>
      </c>
      <c r="P48" s="438"/>
      <c r="Q48" s="449"/>
      <c r="R48" s="449"/>
    </row>
    <row r="49" spans="1:18" ht="12.75">
      <c r="A49" s="396"/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449"/>
      <c r="R49" s="449"/>
    </row>
    <row r="50" spans="1:18" s="3" customFormat="1" ht="13.5" customHeight="1">
      <c r="A50" s="25" t="s">
        <v>80</v>
      </c>
      <c r="B50" s="394" t="str">
        <f>IF('[1]p8'!$A$147&lt;&gt;0,'[1]p8'!$A$147,"")</f>
        <v>Exist. Local de Sol. p/ um Mod. De Solidific. envolvendo 3 Funções Campo de Fase</v>
      </c>
      <c r="C50" s="394"/>
      <c r="D50" s="394"/>
      <c r="E50" s="394"/>
      <c r="F50" s="394"/>
      <c r="G50" s="394"/>
      <c r="H50" s="394"/>
      <c r="I50" s="395"/>
      <c r="J50" s="390" t="s">
        <v>259</v>
      </c>
      <c r="K50" s="391"/>
      <c r="L50" s="111">
        <f>IF('[1]p8'!$I$147&lt;&gt;0,'[1]p8'!$I$147,"")</f>
      </c>
      <c r="M50" s="61" t="s">
        <v>258</v>
      </c>
      <c r="N50" s="456" t="str">
        <f>IF('[1]p8'!$K$147&lt;&gt;0,'[1]p8'!$K$147,"")</f>
        <v>Em andamento</v>
      </c>
      <c r="O50" s="456"/>
      <c r="P50" s="457"/>
      <c r="Q50" s="449"/>
      <c r="R50" s="449"/>
    </row>
    <row r="51" spans="1:18" s="3" customFormat="1" ht="13.5" customHeight="1">
      <c r="A51" s="25" t="s">
        <v>91</v>
      </c>
      <c r="B51" s="441" t="str">
        <f>IF('[1]p8'!$H$149&lt;&gt;0,'[1]p8'!$H$149,"")</f>
        <v>Coordenador</v>
      </c>
      <c r="C51" s="442"/>
      <c r="D51" s="454" t="s">
        <v>260</v>
      </c>
      <c r="E51" s="455"/>
      <c r="F51" s="450" t="str">
        <f>IF('[1]p8'!$A$149&lt;&gt;0,'[1]p8'!$A$149,"")</f>
        <v>Equações Diferenciais Parciais</v>
      </c>
      <c r="G51" s="450"/>
      <c r="H51" s="450"/>
      <c r="I51" s="450"/>
      <c r="J51" s="451"/>
      <c r="K51" s="25" t="s">
        <v>78</v>
      </c>
      <c r="L51" s="452">
        <f>IF('[1]p8'!$J$149&lt;&gt;0,'[1]p8'!$J$149,"")</f>
        <v>38808</v>
      </c>
      <c r="M51" s="453"/>
      <c r="N51" s="25" t="s">
        <v>79</v>
      </c>
      <c r="O51" s="452">
        <f>IF('[1]p8'!$K$149&lt;&gt;0,'[1]p8'!$K$149,"")</f>
        <v>39203</v>
      </c>
      <c r="P51" s="453"/>
      <c r="Q51" s="449"/>
      <c r="R51" s="449"/>
    </row>
    <row r="52" spans="1:18" ht="12.75">
      <c r="A52" s="390" t="s">
        <v>261</v>
      </c>
      <c r="B52" s="391"/>
      <c r="C52" s="391"/>
      <c r="D52" s="437">
        <f>'[1]p8'!$A$151</f>
        <v>0</v>
      </c>
      <c r="E52" s="438"/>
      <c r="F52" s="390" t="s">
        <v>265</v>
      </c>
      <c r="G52" s="391"/>
      <c r="H52" s="437">
        <f>'[1]p8'!$D$151</f>
        <v>0</v>
      </c>
      <c r="I52" s="438"/>
      <c r="J52" s="390" t="s">
        <v>263</v>
      </c>
      <c r="K52" s="391"/>
      <c r="L52" s="437">
        <f>'[1]p8'!$G$151</f>
        <v>0</v>
      </c>
      <c r="M52" s="438"/>
      <c r="N52" s="112" t="s">
        <v>264</v>
      </c>
      <c r="O52" s="437">
        <f>'[1]p8'!$J$151</f>
        <v>0</v>
      </c>
      <c r="P52" s="438"/>
      <c r="Q52" s="449"/>
      <c r="R52" s="449"/>
    </row>
    <row r="53" spans="1:18" ht="12.75">
      <c r="A53" s="396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449"/>
      <c r="R53" s="449"/>
    </row>
    <row r="54" spans="1:18" s="3" customFormat="1" ht="13.5" customHeight="1">
      <c r="A54" s="25" t="s">
        <v>80</v>
      </c>
      <c r="B54" s="394" t="str">
        <f>IF('[1]p8'!$A$154&lt;&gt;0,'[1]p8'!$A$154,"")</f>
        <v>Modelo envolvendo 3 Funções Campo de Fase e com Convecção para Solidificação de Ligas</v>
      </c>
      <c r="C54" s="394"/>
      <c r="D54" s="394"/>
      <c r="E54" s="394"/>
      <c r="F54" s="394"/>
      <c r="G54" s="394"/>
      <c r="H54" s="394"/>
      <c r="I54" s="395"/>
      <c r="J54" s="390" t="s">
        <v>259</v>
      </c>
      <c r="K54" s="391"/>
      <c r="L54" s="111">
        <f>IF('[1]p8'!$I$154&lt;&gt;0,'[1]p8'!$I$154,"")</f>
      </c>
      <c r="M54" s="61" t="s">
        <v>258</v>
      </c>
      <c r="N54" s="456" t="str">
        <f>IF('[1]p8'!$K$154&lt;&gt;0,'[1]p8'!$K$154,"")</f>
        <v>Em andamento</v>
      </c>
      <c r="O54" s="456"/>
      <c r="P54" s="457"/>
      <c r="Q54" s="449"/>
      <c r="R54" s="449"/>
    </row>
    <row r="55" spans="1:18" s="3" customFormat="1" ht="13.5" customHeight="1">
      <c r="A55" s="25" t="s">
        <v>91</v>
      </c>
      <c r="B55" s="441" t="str">
        <f>IF('[1]p8'!$H$156&lt;&gt;0,'[1]p8'!$H$156,"")</f>
        <v>Coordenador</v>
      </c>
      <c r="C55" s="442"/>
      <c r="D55" s="454" t="s">
        <v>260</v>
      </c>
      <c r="E55" s="455"/>
      <c r="F55" s="450" t="str">
        <f>IF('[1]p8'!$A$156&lt;&gt;0,'[1]p8'!$A$156,"")</f>
        <v>Equações Diferenciais Parciais</v>
      </c>
      <c r="G55" s="450"/>
      <c r="H55" s="450"/>
      <c r="I55" s="450"/>
      <c r="J55" s="451"/>
      <c r="K55" s="25" t="s">
        <v>78</v>
      </c>
      <c r="L55" s="452">
        <f>IF('[1]p8'!$J$156&lt;&gt;0,'[1]p8'!$J$156,"")</f>
        <v>39052</v>
      </c>
      <c r="M55" s="453"/>
      <c r="N55" s="25" t="s">
        <v>79</v>
      </c>
      <c r="O55" s="452">
        <f>IF('[1]p8'!$K$156&lt;&gt;0,'[1]p8'!$K$156,"")</f>
        <v>39479</v>
      </c>
      <c r="P55" s="453"/>
      <c r="Q55" s="449"/>
      <c r="R55" s="449"/>
    </row>
    <row r="56" spans="1:18" ht="12.75">
      <c r="A56" s="390" t="s">
        <v>261</v>
      </c>
      <c r="B56" s="391"/>
      <c r="C56" s="391"/>
      <c r="D56" s="437">
        <f>'[1]p8'!$A$158</f>
        <v>0</v>
      </c>
      <c r="E56" s="438"/>
      <c r="F56" s="390" t="s">
        <v>265</v>
      </c>
      <c r="G56" s="391"/>
      <c r="H56" s="437">
        <f>'[1]p8'!$D$158</f>
        <v>0</v>
      </c>
      <c r="I56" s="438"/>
      <c r="J56" s="390" t="s">
        <v>263</v>
      </c>
      <c r="K56" s="391"/>
      <c r="L56" s="437">
        <f>'[1]p8'!$G$158</f>
        <v>0</v>
      </c>
      <c r="M56" s="438"/>
      <c r="N56" s="112" t="s">
        <v>264</v>
      </c>
      <c r="O56" s="437">
        <f>'[1]p8'!$J$158</f>
        <v>0</v>
      </c>
      <c r="P56" s="438"/>
      <c r="Q56" s="449"/>
      <c r="R56" s="449"/>
    </row>
    <row r="57" spans="1:18" ht="12.75">
      <c r="A57" s="396"/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449"/>
      <c r="R57" s="449"/>
    </row>
    <row r="58" spans="1:18" s="3" customFormat="1" ht="13.5" customHeight="1">
      <c r="A58" s="25" t="s">
        <v>80</v>
      </c>
      <c r="B58" s="394" t="str">
        <f>IF('[1]p8'!$A$161&lt;&gt;0,'[1]p8'!$A$161,"")</f>
        <v>Equações Diferenciais  Aplicadas e Álgebra com identidades polinomiais(Proc.CNPq 620025/2006-9)</v>
      </c>
      <c r="C58" s="394"/>
      <c r="D58" s="394"/>
      <c r="E58" s="394"/>
      <c r="F58" s="394"/>
      <c r="G58" s="394"/>
      <c r="H58" s="394"/>
      <c r="I58" s="395"/>
      <c r="J58" s="390" t="s">
        <v>259</v>
      </c>
      <c r="K58" s="391"/>
      <c r="L58" s="111" t="str">
        <f>IF('[1]p8'!$I$161&lt;&gt;0,'[1]p8'!$I$161,"")</f>
        <v>CNPq</v>
      </c>
      <c r="M58" s="61" t="s">
        <v>258</v>
      </c>
      <c r="N58" s="456" t="str">
        <f>IF('[1]p8'!$K$161&lt;&gt;0,'[1]p8'!$K$161,"")</f>
        <v>Em andamento</v>
      </c>
      <c r="O58" s="456"/>
      <c r="P58" s="457"/>
      <c r="Q58" s="449"/>
      <c r="R58" s="449"/>
    </row>
    <row r="59" spans="1:18" s="3" customFormat="1" ht="13.5" customHeight="1">
      <c r="A59" s="25" t="s">
        <v>91</v>
      </c>
      <c r="B59" s="441" t="str">
        <f>IF('[1]p8'!$H$163&lt;&gt;0,'[1]p8'!$H$163,"")</f>
        <v>Participante</v>
      </c>
      <c r="C59" s="442"/>
      <c r="D59" s="454" t="s">
        <v>260</v>
      </c>
      <c r="E59" s="455"/>
      <c r="F59" s="450" t="str">
        <f>IF('[1]p8'!$A$163&lt;&gt;0,'[1]p8'!$A$163,"")</f>
        <v>Matemática</v>
      </c>
      <c r="G59" s="450"/>
      <c r="H59" s="450"/>
      <c r="I59" s="450"/>
      <c r="J59" s="451"/>
      <c r="K59" s="25" t="s">
        <v>78</v>
      </c>
      <c r="L59" s="452">
        <f>IF('[1]p8'!$J$163&lt;&gt;0,'[1]p8'!$J$163,"")</f>
        <v>39144</v>
      </c>
      <c r="M59" s="453"/>
      <c r="N59" s="25" t="s">
        <v>79</v>
      </c>
      <c r="O59" s="452">
        <f>IF('[1]p8'!$K$163&lt;&gt;0,'[1]p8'!$K$163,"")</f>
        <v>39874</v>
      </c>
      <c r="P59" s="453"/>
      <c r="Q59" s="449"/>
      <c r="R59" s="449"/>
    </row>
    <row r="60" spans="1:18" ht="12.75">
      <c r="A60" s="390" t="s">
        <v>261</v>
      </c>
      <c r="B60" s="391"/>
      <c r="C60" s="391"/>
      <c r="D60" s="437">
        <f>'[1]p8'!$A$165</f>
        <v>0</v>
      </c>
      <c r="E60" s="438"/>
      <c r="F60" s="390" t="s">
        <v>265</v>
      </c>
      <c r="G60" s="391"/>
      <c r="H60" s="437">
        <f>'[1]p8'!$D$165</f>
        <v>0</v>
      </c>
      <c r="I60" s="438"/>
      <c r="J60" s="390" t="s">
        <v>263</v>
      </c>
      <c r="K60" s="391"/>
      <c r="L60" s="437">
        <f>'[1]p8'!$G$165</f>
        <v>0</v>
      </c>
      <c r="M60" s="438"/>
      <c r="N60" s="112" t="s">
        <v>264</v>
      </c>
      <c r="O60" s="437">
        <f>'[1]p8'!$J$165</f>
        <v>0</v>
      </c>
      <c r="P60" s="438"/>
      <c r="Q60" s="449"/>
      <c r="R60" s="449"/>
    </row>
    <row r="61" spans="1:18" ht="12.75">
      <c r="A61" s="396"/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449"/>
      <c r="R61" s="449"/>
    </row>
    <row r="62" spans="1:19" s="46" customFormat="1" ht="11.25" customHeight="1">
      <c r="A62" s="390" t="str">
        <f>T('[1]p9'!$C$13:$G$13)</f>
        <v>Bráulio Maia Junior</v>
      </c>
      <c r="B62" s="391"/>
      <c r="C62" s="391"/>
      <c r="D62" s="391"/>
      <c r="E62" s="392"/>
      <c r="F62" s="447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9"/>
      <c r="R62" s="449"/>
      <c r="S62" s="39"/>
    </row>
    <row r="63" spans="1:18" s="3" customFormat="1" ht="13.5" customHeight="1">
      <c r="A63" s="25" t="s">
        <v>80</v>
      </c>
      <c r="B63" s="394" t="str">
        <f>IF('[1]p9'!$A$140&lt;&gt;0,'[1]p9'!$A$140,"")</f>
        <v>Matroides 3-Conexas</v>
      </c>
      <c r="C63" s="394"/>
      <c r="D63" s="394"/>
      <c r="E63" s="394"/>
      <c r="F63" s="394"/>
      <c r="G63" s="394"/>
      <c r="H63" s="394"/>
      <c r="I63" s="395"/>
      <c r="J63" s="390" t="s">
        <v>259</v>
      </c>
      <c r="K63" s="391"/>
      <c r="L63" s="111">
        <f>IF('[1]p9'!$I$140&lt;&gt;0,'[1]p9'!$I$140,"")</f>
      </c>
      <c r="M63" s="61" t="s">
        <v>258</v>
      </c>
      <c r="N63" s="456" t="str">
        <f>IF('[1]p9'!$K$140&lt;&gt;0,'[1]p9'!$K$140,"")</f>
        <v>Em andamento</v>
      </c>
      <c r="O63" s="456"/>
      <c r="P63" s="457"/>
      <c r="Q63" s="449"/>
      <c r="R63" s="449"/>
    </row>
    <row r="64" spans="1:18" s="3" customFormat="1" ht="13.5" customHeight="1">
      <c r="A64" s="25" t="s">
        <v>91</v>
      </c>
      <c r="B64" s="441" t="str">
        <f>IF('[1]p9'!$H$142&lt;&gt;0,'[1]p9'!$H$142,"")</f>
        <v>Coordenador</v>
      </c>
      <c r="C64" s="442"/>
      <c r="D64" s="454" t="s">
        <v>260</v>
      </c>
      <c r="E64" s="455"/>
      <c r="F64" s="450" t="str">
        <f>IF('[1]p9'!$A$142&lt;&gt;0,'[1]p9'!$A$142,"")</f>
        <v>Matematica Discreta</v>
      </c>
      <c r="G64" s="450"/>
      <c r="H64" s="450"/>
      <c r="I64" s="450"/>
      <c r="J64" s="451"/>
      <c r="K64" s="25" t="s">
        <v>78</v>
      </c>
      <c r="L64" s="452">
        <f>IF('[1]p9'!$J$142&lt;&gt;0,'[1]p9'!$J$142,"")</f>
        <v>38047</v>
      </c>
      <c r="M64" s="453"/>
      <c r="N64" s="25" t="s">
        <v>79</v>
      </c>
      <c r="O64" s="452">
        <f>IF('[1]p9'!$K$142&lt;&gt;0,'[1]p9'!$K$142,"")</f>
      </c>
      <c r="P64" s="453"/>
      <c r="Q64" s="449"/>
      <c r="R64" s="449"/>
    </row>
    <row r="65" spans="1:18" ht="12.75">
      <c r="A65" s="390" t="s">
        <v>261</v>
      </c>
      <c r="B65" s="391"/>
      <c r="C65" s="391"/>
      <c r="D65" s="437">
        <f>'[1]p9'!$A$144</f>
        <v>0</v>
      </c>
      <c r="E65" s="438"/>
      <c r="F65" s="390" t="s">
        <v>262</v>
      </c>
      <c r="G65" s="391"/>
      <c r="H65" s="437">
        <f>'[1]p9'!$D$144</f>
        <v>0</v>
      </c>
      <c r="I65" s="438"/>
      <c r="J65" s="390" t="s">
        <v>263</v>
      </c>
      <c r="K65" s="391"/>
      <c r="L65" s="437">
        <f>'[1]p9'!$G$144</f>
        <v>0</v>
      </c>
      <c r="M65" s="438"/>
      <c r="N65" s="112" t="s">
        <v>264</v>
      </c>
      <c r="O65" s="437">
        <f>'[1]p9'!$J$144</f>
        <v>0</v>
      </c>
      <c r="P65" s="438"/>
      <c r="Q65" s="449"/>
      <c r="R65" s="449"/>
    </row>
    <row r="66" spans="1:18" ht="12.75">
      <c r="A66" s="396"/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449"/>
      <c r="R66" s="449"/>
    </row>
    <row r="67" spans="1:19" s="46" customFormat="1" ht="11.25" customHeight="1">
      <c r="A67" s="390" t="str">
        <f>T('[1]p10'!$C$13:$G$13)</f>
        <v>Claudianor Oliveira Alves</v>
      </c>
      <c r="B67" s="391"/>
      <c r="C67" s="391"/>
      <c r="D67" s="391"/>
      <c r="E67" s="392"/>
      <c r="F67" s="447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9"/>
      <c r="R67" s="449"/>
      <c r="S67" s="39"/>
    </row>
    <row r="68" spans="1:18" s="3" customFormat="1" ht="13.5" customHeight="1">
      <c r="A68" s="25" t="s">
        <v>80</v>
      </c>
      <c r="B68" s="394" t="str">
        <f>IF('[1]p10'!$A$140&lt;&gt;0,'[1]p10'!$A$140,"")</f>
        <v>Equações Dif.  Aplicadas e Álgebra com Identidades Polinomiais (Casadinho, Proc.620025/2006-9)</v>
      </c>
      <c r="C68" s="394"/>
      <c r="D68" s="394"/>
      <c r="E68" s="394"/>
      <c r="F68" s="394"/>
      <c r="G68" s="394"/>
      <c r="H68" s="394"/>
      <c r="I68" s="395"/>
      <c r="J68" s="390" t="s">
        <v>259</v>
      </c>
      <c r="K68" s="391"/>
      <c r="L68" s="111" t="str">
        <f>IF('[1]p10'!$I$140&lt;&gt;0,'[1]p10'!$I$140,"")</f>
        <v>CNPq</v>
      </c>
      <c r="M68" s="61" t="s">
        <v>258</v>
      </c>
      <c r="N68" s="456" t="str">
        <f>IF('[1]p10'!$K$140&lt;&gt;0,'[1]p10'!$K$140,"")</f>
        <v>Em andamento</v>
      </c>
      <c r="O68" s="456"/>
      <c r="P68" s="457"/>
      <c r="Q68" s="449"/>
      <c r="R68" s="449"/>
    </row>
    <row r="69" spans="1:18" s="3" customFormat="1" ht="13.5" customHeight="1">
      <c r="A69" s="25" t="s">
        <v>91</v>
      </c>
      <c r="B69" s="441" t="str">
        <f>IF('[1]p10'!$H$142&lt;&gt;0,'[1]p10'!$H$142,"")</f>
        <v>Coordenador</v>
      </c>
      <c r="C69" s="442"/>
      <c r="D69" s="454" t="s">
        <v>260</v>
      </c>
      <c r="E69" s="455"/>
      <c r="F69" s="450" t="str">
        <f>IF('[1]p10'!$A$142&lt;&gt;0,'[1]p10'!$A$142,"")</f>
        <v>Matemática</v>
      </c>
      <c r="G69" s="450"/>
      <c r="H69" s="450"/>
      <c r="I69" s="450"/>
      <c r="J69" s="451"/>
      <c r="K69" s="25" t="s">
        <v>78</v>
      </c>
      <c r="L69" s="452">
        <f>IF('[1]p10'!$J$142&lt;&gt;0,'[1]p10'!$J$142,"")</f>
        <v>39144</v>
      </c>
      <c r="M69" s="453"/>
      <c r="N69" s="25" t="s">
        <v>79</v>
      </c>
      <c r="O69" s="452">
        <f>IF('[1]p10'!$K$142&lt;&gt;0,'[1]p10'!$K$142,"")</f>
        <v>39874</v>
      </c>
      <c r="P69" s="453"/>
      <c r="Q69" s="449"/>
      <c r="R69" s="449"/>
    </row>
    <row r="70" spans="1:18" ht="12.75">
      <c r="A70" s="390" t="s">
        <v>261</v>
      </c>
      <c r="B70" s="391"/>
      <c r="C70" s="391"/>
      <c r="D70" s="437">
        <f>'[1]p10'!$A$144</f>
        <v>185823.86</v>
      </c>
      <c r="E70" s="438"/>
      <c r="F70" s="390" t="s">
        <v>262</v>
      </c>
      <c r="G70" s="391"/>
      <c r="H70" s="437">
        <f>'[1]p10'!$D$144</f>
        <v>0</v>
      </c>
      <c r="I70" s="438"/>
      <c r="J70" s="390" t="s">
        <v>263</v>
      </c>
      <c r="K70" s="391"/>
      <c r="L70" s="437">
        <f>'[1]p10'!$G$144</f>
        <v>0</v>
      </c>
      <c r="M70" s="438"/>
      <c r="N70" s="112" t="s">
        <v>264</v>
      </c>
      <c r="O70" s="437">
        <f>'[1]p10'!$J$144</f>
        <v>0</v>
      </c>
      <c r="P70" s="438"/>
      <c r="Q70" s="449"/>
      <c r="R70" s="449"/>
    </row>
    <row r="71" spans="1:18" ht="12.75">
      <c r="A71" s="396"/>
      <c r="B71" s="396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449"/>
      <c r="R71" s="449"/>
    </row>
    <row r="72" spans="1:18" s="3" customFormat="1" ht="13.5" customHeight="1">
      <c r="A72" s="25" t="s">
        <v>80</v>
      </c>
      <c r="B72" s="394" t="str">
        <f>IF('[1]p10'!$A$147&lt;&gt;0,'[1]p10'!$A$147,"")</f>
        <v>Pesquisa em Equações Diferenciais Elípticas: Soluções Mult-Bump</v>
      </c>
      <c r="C72" s="394"/>
      <c r="D72" s="394"/>
      <c r="E72" s="394"/>
      <c r="F72" s="394"/>
      <c r="G72" s="394"/>
      <c r="H72" s="394"/>
      <c r="I72" s="395"/>
      <c r="J72" s="390" t="s">
        <v>259</v>
      </c>
      <c r="K72" s="391"/>
      <c r="L72" s="111" t="str">
        <f>IF('[1]p10'!$I$147&lt;&gt;0,'[1]p10'!$I$147,"")</f>
        <v>CNPq</v>
      </c>
      <c r="M72" s="61" t="s">
        <v>258</v>
      </c>
      <c r="N72" s="456" t="str">
        <f>IF('[1]p10'!$K$147&lt;&gt;0,'[1]p10'!$K$147,"")</f>
        <v>Em andamento</v>
      </c>
      <c r="O72" s="456"/>
      <c r="P72" s="457"/>
      <c r="Q72" s="449"/>
      <c r="R72" s="449"/>
    </row>
    <row r="73" spans="1:18" s="3" customFormat="1" ht="13.5" customHeight="1">
      <c r="A73" s="25" t="s">
        <v>91</v>
      </c>
      <c r="B73" s="441" t="str">
        <f>IF('[1]p10'!$H$149&lt;&gt;0,'[1]p10'!$H$149,"")</f>
        <v>Coordenador</v>
      </c>
      <c r="C73" s="442"/>
      <c r="D73" s="454" t="s">
        <v>260</v>
      </c>
      <c r="E73" s="455"/>
      <c r="F73" s="450" t="str">
        <f>IF('[1]p10'!$A$149&lt;&gt;0,'[1]p10'!$A$149,"")</f>
        <v>Análise</v>
      </c>
      <c r="G73" s="450"/>
      <c r="H73" s="450"/>
      <c r="I73" s="450"/>
      <c r="J73" s="451"/>
      <c r="K73" s="25" t="s">
        <v>78</v>
      </c>
      <c r="L73" s="452">
        <f>IF('[1]p10'!$J$149&lt;&gt;0,'[1]p10'!$J$149,"")</f>
        <v>38412</v>
      </c>
      <c r="M73" s="453"/>
      <c r="N73" s="25" t="s">
        <v>79</v>
      </c>
      <c r="O73" s="452">
        <f>IF('[1]p10'!$K$149&lt;&gt;0,'[1]p10'!$K$149,"")</f>
      </c>
      <c r="P73" s="453"/>
      <c r="Q73" s="449"/>
      <c r="R73" s="449"/>
    </row>
    <row r="74" spans="1:18" ht="12.75">
      <c r="A74" s="390" t="s">
        <v>261</v>
      </c>
      <c r="B74" s="391"/>
      <c r="C74" s="391"/>
      <c r="D74" s="437">
        <f>'[1]p10'!$A$151</f>
        <v>0</v>
      </c>
      <c r="E74" s="438"/>
      <c r="F74" s="390" t="s">
        <v>265</v>
      </c>
      <c r="G74" s="391"/>
      <c r="H74" s="437">
        <f>'[1]p10'!$D$151</f>
        <v>0</v>
      </c>
      <c r="I74" s="438"/>
      <c r="J74" s="390" t="s">
        <v>263</v>
      </c>
      <c r="K74" s="391"/>
      <c r="L74" s="437">
        <f>'[1]p10'!$G$151</f>
        <v>0</v>
      </c>
      <c r="M74" s="438"/>
      <c r="N74" s="112" t="s">
        <v>264</v>
      </c>
      <c r="O74" s="437">
        <f>'[1]p10'!$J$151</f>
        <v>0</v>
      </c>
      <c r="P74" s="438"/>
      <c r="Q74" s="449"/>
      <c r="R74" s="449"/>
    </row>
    <row r="75" spans="1:18" ht="12.75">
      <c r="A75" s="396"/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449"/>
      <c r="R75" s="449"/>
    </row>
    <row r="76" spans="1:18" s="3" customFormat="1" ht="13.5" customHeight="1">
      <c r="A76" s="25" t="s">
        <v>80</v>
      </c>
      <c r="B76" s="394" t="str">
        <f>IF('[1]p10'!$A$154&lt;&gt;0,'[1]p10'!$A$154,"")</f>
        <v>Equacoes Diferenciais Parciais e Aplicacoes - Projeto Casadinho PADCT/CNPq, Proc. 620017/2004-0</v>
      </c>
      <c r="C76" s="394"/>
      <c r="D76" s="394"/>
      <c r="E76" s="394"/>
      <c r="F76" s="394"/>
      <c r="G76" s="394"/>
      <c r="H76" s="394"/>
      <c r="I76" s="395"/>
      <c r="J76" s="390" t="s">
        <v>259</v>
      </c>
      <c r="K76" s="391"/>
      <c r="L76" s="111" t="str">
        <f>IF('[1]p10'!$I$154&lt;&gt;0,'[1]p10'!$I$154,"")</f>
        <v>CNPq</v>
      </c>
      <c r="M76" s="61" t="s">
        <v>258</v>
      </c>
      <c r="N76" s="456" t="str">
        <f>IF('[1]p10'!$K$154&lt;&gt;0,'[1]p10'!$K$154,"")</f>
        <v>Concluído</v>
      </c>
      <c r="O76" s="456"/>
      <c r="P76" s="457"/>
      <c r="Q76" s="449"/>
      <c r="R76" s="449"/>
    </row>
    <row r="77" spans="1:18" s="3" customFormat="1" ht="13.5" customHeight="1">
      <c r="A77" s="25" t="s">
        <v>91</v>
      </c>
      <c r="B77" s="441" t="str">
        <f>IF('[1]p10'!$H$156&lt;&gt;0,'[1]p10'!$H$156,"")</f>
        <v>Coordenador</v>
      </c>
      <c r="C77" s="442"/>
      <c r="D77" s="454" t="s">
        <v>260</v>
      </c>
      <c r="E77" s="455"/>
      <c r="F77" s="450" t="str">
        <f>IF('[1]p10'!$A$156&lt;&gt;0,'[1]p10'!$A$156,"")</f>
        <v>Analise/EDP</v>
      </c>
      <c r="G77" s="450"/>
      <c r="H77" s="450"/>
      <c r="I77" s="450"/>
      <c r="J77" s="451"/>
      <c r="K77" s="25" t="s">
        <v>78</v>
      </c>
      <c r="L77" s="452">
        <f>IF('[1]p10'!$J$156&lt;&gt;0,'[1]p10'!$J$156,"")</f>
        <v>38139</v>
      </c>
      <c r="M77" s="453"/>
      <c r="N77" s="25" t="s">
        <v>79</v>
      </c>
      <c r="O77" s="452">
        <f>IF('[1]p10'!$K$156&lt;&gt;0,'[1]p10'!$K$156,"")</f>
        <v>39081</v>
      </c>
      <c r="P77" s="453"/>
      <c r="Q77" s="449"/>
      <c r="R77" s="449"/>
    </row>
    <row r="78" spans="1:18" ht="12.75">
      <c r="A78" s="390" t="s">
        <v>261</v>
      </c>
      <c r="B78" s="391"/>
      <c r="C78" s="391"/>
      <c r="D78" s="437">
        <f>'[1]p10'!$A$158</f>
        <v>0</v>
      </c>
      <c r="E78" s="438"/>
      <c r="F78" s="390" t="s">
        <v>265</v>
      </c>
      <c r="G78" s="391"/>
      <c r="H78" s="437">
        <f>'[1]p10'!$D$158</f>
        <v>0</v>
      </c>
      <c r="I78" s="438"/>
      <c r="J78" s="390" t="s">
        <v>263</v>
      </c>
      <c r="K78" s="391"/>
      <c r="L78" s="437">
        <f>'[1]p10'!$G$158</f>
        <v>0</v>
      </c>
      <c r="M78" s="438"/>
      <c r="N78" s="112" t="s">
        <v>264</v>
      </c>
      <c r="O78" s="437">
        <f>'[1]p10'!$J$158</f>
        <v>0</v>
      </c>
      <c r="P78" s="438"/>
      <c r="Q78" s="449"/>
      <c r="R78" s="449"/>
    </row>
    <row r="79" spans="1:18" ht="12.75">
      <c r="A79" s="396"/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449"/>
      <c r="R79" s="449"/>
    </row>
    <row r="80" spans="1:18" s="3" customFormat="1" ht="13.5" customHeight="1">
      <c r="A80" s="25" t="s">
        <v>80</v>
      </c>
      <c r="B80" s="394" t="str">
        <f>IF('[1]p10'!$A$161&lt;&gt;0,'[1]p10'!$A$161,"")</f>
        <v>Existência, perfil e concentração de soluções para uma classe de problemas elípticos. </v>
      </c>
      <c r="C80" s="394"/>
      <c r="D80" s="394"/>
      <c r="E80" s="394"/>
      <c r="F80" s="394"/>
      <c r="G80" s="394"/>
      <c r="H80" s="394"/>
      <c r="I80" s="395"/>
      <c r="J80" s="390" t="s">
        <v>259</v>
      </c>
      <c r="K80" s="391"/>
      <c r="L80" s="111" t="str">
        <f>IF('[1]p10'!$I$161&lt;&gt;0,'[1]p10'!$I$161,"")</f>
        <v>CNPq</v>
      </c>
      <c r="M80" s="61" t="s">
        <v>258</v>
      </c>
      <c r="N80" s="456" t="str">
        <f>IF('[1]p10'!$K$161&lt;&gt;0,'[1]p10'!$K$161,"")</f>
        <v>Em andamento</v>
      </c>
      <c r="O80" s="456"/>
      <c r="P80" s="457"/>
      <c r="Q80" s="449"/>
      <c r="R80" s="449"/>
    </row>
    <row r="81" spans="1:18" s="3" customFormat="1" ht="13.5" customHeight="1">
      <c r="A81" s="25" t="s">
        <v>91</v>
      </c>
      <c r="B81" s="441" t="str">
        <f>IF('[1]p10'!$H$163&lt;&gt;0,'[1]p10'!$H$163,"")</f>
        <v>Coordenador</v>
      </c>
      <c r="C81" s="442"/>
      <c r="D81" s="454" t="s">
        <v>260</v>
      </c>
      <c r="E81" s="455"/>
      <c r="F81" s="450" t="str">
        <f>IF('[1]p10'!$A$163&lt;&gt;0,'[1]p10'!$A$163,"")</f>
        <v>Análise/EDP</v>
      </c>
      <c r="G81" s="450"/>
      <c r="H81" s="450"/>
      <c r="I81" s="450"/>
      <c r="J81" s="451"/>
      <c r="K81" s="25" t="s">
        <v>78</v>
      </c>
      <c r="L81" s="452">
        <f>IF('[1]p10'!$J$163&lt;&gt;0,'[1]p10'!$J$163,"")</f>
        <v>39142</v>
      </c>
      <c r="M81" s="453"/>
      <c r="N81" s="25" t="s">
        <v>79</v>
      </c>
      <c r="O81" s="452">
        <f>IF('[1]p10'!$K$163&lt;&gt;0,'[1]p10'!$K$163,"")</f>
        <v>39845</v>
      </c>
      <c r="P81" s="453"/>
      <c r="Q81" s="449"/>
      <c r="R81" s="449"/>
    </row>
    <row r="82" spans="1:18" ht="12.75">
      <c r="A82" s="390" t="s">
        <v>261</v>
      </c>
      <c r="B82" s="391"/>
      <c r="C82" s="391"/>
      <c r="D82" s="437">
        <f>'[1]p10'!$A$165</f>
        <v>0</v>
      </c>
      <c r="E82" s="438"/>
      <c r="F82" s="390" t="s">
        <v>265</v>
      </c>
      <c r="G82" s="391"/>
      <c r="H82" s="437">
        <f>'[1]p10'!$D$165</f>
        <v>0</v>
      </c>
      <c r="I82" s="438"/>
      <c r="J82" s="390" t="s">
        <v>263</v>
      </c>
      <c r="K82" s="391"/>
      <c r="L82" s="437">
        <f>'[1]p10'!$G$165</f>
        <v>0</v>
      </c>
      <c r="M82" s="438"/>
      <c r="N82" s="112" t="s">
        <v>264</v>
      </c>
      <c r="O82" s="437">
        <f>'[1]p10'!$J$165</f>
        <v>0</v>
      </c>
      <c r="P82" s="438"/>
      <c r="Q82" s="449"/>
      <c r="R82" s="449"/>
    </row>
    <row r="83" spans="1:18" ht="12.75">
      <c r="A83" s="396"/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449"/>
      <c r="R83" s="449"/>
    </row>
    <row r="84" spans="1:19" s="46" customFormat="1" ht="11.25" customHeight="1">
      <c r="A84" s="390" t="str">
        <f>T('[1]p11'!$C$13:$G$13)</f>
        <v>Daniel Cordeiro de Morais Filho</v>
      </c>
      <c r="B84" s="391"/>
      <c r="C84" s="391"/>
      <c r="D84" s="391"/>
      <c r="E84" s="392"/>
      <c r="F84" s="447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9"/>
      <c r="R84" s="449"/>
      <c r="S84" s="39"/>
    </row>
    <row r="85" spans="1:18" s="3" customFormat="1" ht="13.5" customHeight="1">
      <c r="A85" s="25" t="s">
        <v>80</v>
      </c>
      <c r="B85" s="394" t="str">
        <f>IF('[1]p11'!$A$140&lt;&gt;0,'[1]p11'!$A$140,"")</f>
        <v>Equações envolvendo não linearidades descontínuas (Bolsa Pesquisa CNPq nível 2, Proc. )</v>
      </c>
      <c r="C85" s="394"/>
      <c r="D85" s="394"/>
      <c r="E85" s="394"/>
      <c r="F85" s="394"/>
      <c r="G85" s="394"/>
      <c r="H85" s="394"/>
      <c r="I85" s="395"/>
      <c r="J85" s="390" t="s">
        <v>259</v>
      </c>
      <c r="K85" s="391"/>
      <c r="L85" s="111" t="str">
        <f>IF('[1]p11'!$I$140&lt;&gt;0,'[1]p11'!$I$140,"")</f>
        <v>CNPq</v>
      </c>
      <c r="M85" s="61" t="s">
        <v>258</v>
      </c>
      <c r="N85" s="456" t="str">
        <f>IF('[1]p11'!$K$140&lt;&gt;0,'[1]p11'!$K$140,"")</f>
        <v>Concluído</v>
      </c>
      <c r="O85" s="456"/>
      <c r="P85" s="457"/>
      <c r="Q85" s="449"/>
      <c r="R85" s="449"/>
    </row>
    <row r="86" spans="1:18" s="3" customFormat="1" ht="13.5" customHeight="1">
      <c r="A86" s="25" t="s">
        <v>91</v>
      </c>
      <c r="B86" s="441" t="str">
        <f>IF('[1]p11'!$H$142&lt;&gt;0,'[1]p11'!$H$142,"")</f>
        <v>Coordenador</v>
      </c>
      <c r="C86" s="442"/>
      <c r="D86" s="454" t="s">
        <v>260</v>
      </c>
      <c r="E86" s="455"/>
      <c r="F86" s="450" t="str">
        <f>IF('[1]p11'!$A$142&lt;&gt;0,'[1]p11'!$A$142,"")</f>
        <v>Análise/Equações Diferenciais Parciais</v>
      </c>
      <c r="G86" s="450"/>
      <c r="H86" s="450"/>
      <c r="I86" s="450"/>
      <c r="J86" s="451"/>
      <c r="K86" s="25" t="s">
        <v>78</v>
      </c>
      <c r="L86" s="452">
        <f>IF('[1]p11'!$J$142&lt;&gt;0,'[1]p11'!$J$142,"")</f>
        <v>37834</v>
      </c>
      <c r="M86" s="453"/>
      <c r="N86" s="25" t="s">
        <v>79</v>
      </c>
      <c r="O86" s="452">
        <f>IF('[1]p11'!$K$142&lt;&gt;0,'[1]p11'!$K$142,"")</f>
        <v>39142</v>
      </c>
      <c r="P86" s="453"/>
      <c r="Q86" s="449"/>
      <c r="R86" s="449"/>
    </row>
    <row r="87" spans="1:18" ht="12.75">
      <c r="A87" s="390" t="s">
        <v>261</v>
      </c>
      <c r="B87" s="391"/>
      <c r="C87" s="391"/>
      <c r="D87" s="437">
        <f>'[1]p11'!$A$144</f>
        <v>0</v>
      </c>
      <c r="E87" s="438"/>
      <c r="F87" s="390" t="s">
        <v>262</v>
      </c>
      <c r="G87" s="391"/>
      <c r="H87" s="437">
        <f>'[1]p11'!$D$144</f>
        <v>0</v>
      </c>
      <c r="I87" s="438"/>
      <c r="J87" s="390" t="s">
        <v>263</v>
      </c>
      <c r="K87" s="391"/>
      <c r="L87" s="437">
        <f>'[1]p11'!$G$144</f>
        <v>0</v>
      </c>
      <c r="M87" s="438"/>
      <c r="N87" s="112" t="s">
        <v>264</v>
      </c>
      <c r="O87" s="437">
        <f>'[1]p11'!$J$144</f>
        <v>0</v>
      </c>
      <c r="P87" s="438"/>
      <c r="Q87" s="449"/>
      <c r="R87" s="449"/>
    </row>
    <row r="88" spans="1:18" ht="12.75">
      <c r="A88" s="396"/>
      <c r="B88" s="396"/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449"/>
      <c r="R88" s="449"/>
    </row>
    <row r="89" spans="1:18" s="3" customFormat="1" ht="13.5" customHeight="1">
      <c r="A89" s="25" t="s">
        <v>80</v>
      </c>
      <c r="B89" s="394" t="str">
        <f>IF('[1]p11'!$A$147&lt;&gt;0,'[1]p11'!$A$147,"")</f>
        <v>Equações Dif.  Aplicadas e Álgebra com Identidades Polinomiais (Casadinho, Proc.620025/2006-9)</v>
      </c>
      <c r="C89" s="394"/>
      <c r="D89" s="394"/>
      <c r="E89" s="394"/>
      <c r="F89" s="394"/>
      <c r="G89" s="394"/>
      <c r="H89" s="394"/>
      <c r="I89" s="395"/>
      <c r="J89" s="390" t="s">
        <v>259</v>
      </c>
      <c r="K89" s="391"/>
      <c r="L89" s="111" t="str">
        <f>IF('[1]p11'!$I$147&lt;&gt;0,'[1]p11'!$I$147,"")</f>
        <v>CNPq</v>
      </c>
      <c r="M89" s="61" t="s">
        <v>258</v>
      </c>
      <c r="N89" s="456" t="str">
        <f>IF('[1]p11'!$K$147&lt;&gt;0,'[1]p11'!$K$147,"")</f>
        <v>Em andamento</v>
      </c>
      <c r="O89" s="456"/>
      <c r="P89" s="457"/>
      <c r="Q89" s="449"/>
      <c r="R89" s="449"/>
    </row>
    <row r="90" spans="1:18" s="3" customFormat="1" ht="13.5" customHeight="1">
      <c r="A90" s="25" t="s">
        <v>91</v>
      </c>
      <c r="B90" s="441" t="str">
        <f>IF('[1]p11'!$H$149&lt;&gt;0,'[1]p11'!$H$149,"")</f>
        <v>Participante</v>
      </c>
      <c r="C90" s="442"/>
      <c r="D90" s="454" t="s">
        <v>260</v>
      </c>
      <c r="E90" s="455"/>
      <c r="F90" s="450" t="str">
        <f>IF('[1]p11'!$A$149&lt;&gt;0,'[1]p11'!$A$149,"")</f>
        <v>Matemática</v>
      </c>
      <c r="G90" s="450"/>
      <c r="H90" s="450"/>
      <c r="I90" s="450"/>
      <c r="J90" s="451"/>
      <c r="K90" s="25" t="s">
        <v>78</v>
      </c>
      <c r="L90" s="452">
        <f>IF('[1]p11'!$J$149&lt;&gt;0,'[1]p11'!$J$149,"")</f>
        <v>39144</v>
      </c>
      <c r="M90" s="453"/>
      <c r="N90" s="25" t="s">
        <v>79</v>
      </c>
      <c r="O90" s="452">
        <f>IF('[1]p11'!$K$149&lt;&gt;0,'[1]p11'!$K$149,"")</f>
        <v>39874</v>
      </c>
      <c r="P90" s="453"/>
      <c r="Q90" s="449"/>
      <c r="R90" s="449"/>
    </row>
    <row r="91" spans="1:18" ht="12.75">
      <c r="A91" s="390" t="s">
        <v>261</v>
      </c>
      <c r="B91" s="391"/>
      <c r="C91" s="391"/>
      <c r="D91" s="437">
        <f>'[1]p11'!$A$151</f>
        <v>0</v>
      </c>
      <c r="E91" s="438"/>
      <c r="F91" s="390" t="s">
        <v>265</v>
      </c>
      <c r="G91" s="391"/>
      <c r="H91" s="437">
        <f>'[1]p11'!$D$151</f>
        <v>0</v>
      </c>
      <c r="I91" s="438"/>
      <c r="J91" s="390" t="s">
        <v>263</v>
      </c>
      <c r="K91" s="391"/>
      <c r="L91" s="437">
        <f>'[1]p11'!$G$151</f>
        <v>0</v>
      </c>
      <c r="M91" s="438"/>
      <c r="N91" s="112" t="s">
        <v>264</v>
      </c>
      <c r="O91" s="437">
        <f>'[1]p11'!$J$151</f>
        <v>0</v>
      </c>
      <c r="P91" s="438"/>
      <c r="Q91" s="449"/>
      <c r="R91" s="449"/>
    </row>
    <row r="92" spans="1:18" ht="12.75">
      <c r="A92" s="396"/>
      <c r="B92" s="396"/>
      <c r="C92" s="396"/>
      <c r="D92" s="396"/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Q92" s="449"/>
      <c r="R92" s="449"/>
    </row>
    <row r="93" spans="1:18" s="3" customFormat="1" ht="13.5" customHeight="1">
      <c r="A93" s="25" t="s">
        <v>80</v>
      </c>
      <c r="B93" s="394" t="str">
        <f>IF('[1]p11'!$A$154&lt;&gt;0,'[1]p11'!$A$154,"")</f>
        <v>Problemas do tipo Ambrosetti-Prodi</v>
      </c>
      <c r="C93" s="394"/>
      <c r="D93" s="394"/>
      <c r="E93" s="394"/>
      <c r="F93" s="394"/>
      <c r="G93" s="394"/>
      <c r="H93" s="394"/>
      <c r="I93" s="395"/>
      <c r="J93" s="390" t="s">
        <v>259</v>
      </c>
      <c r="K93" s="391"/>
      <c r="L93" s="111">
        <f>IF('[1]p11'!$I$154&lt;&gt;0,'[1]p11'!$I$154,"")</f>
      </c>
      <c r="M93" s="61" t="s">
        <v>258</v>
      </c>
      <c r="N93" s="456" t="str">
        <f>IF('[1]p11'!$K$154&lt;&gt;0,'[1]p11'!$K$154,"")</f>
        <v>Em andamento</v>
      </c>
      <c r="O93" s="456"/>
      <c r="P93" s="457"/>
      <c r="Q93" s="449"/>
      <c r="R93" s="449"/>
    </row>
    <row r="94" spans="1:18" s="3" customFormat="1" ht="13.5" customHeight="1">
      <c r="A94" s="25" t="s">
        <v>91</v>
      </c>
      <c r="B94" s="441" t="str">
        <f>IF('[1]p11'!$H$156&lt;&gt;0,'[1]p11'!$H$156,"")</f>
        <v>Coordenador</v>
      </c>
      <c r="C94" s="442"/>
      <c r="D94" s="454" t="s">
        <v>260</v>
      </c>
      <c r="E94" s="455"/>
      <c r="F94" s="450" t="str">
        <f>IF('[1]p11'!$A$156&lt;&gt;0,'[1]p11'!$A$156,"")</f>
        <v>Análise/Equações Diferenciais Parciais</v>
      </c>
      <c r="G94" s="450"/>
      <c r="H94" s="450"/>
      <c r="I94" s="450"/>
      <c r="J94" s="451"/>
      <c r="K94" s="25" t="s">
        <v>78</v>
      </c>
      <c r="L94" s="452">
        <f>IF('[1]p11'!$J$156&lt;&gt;0,'[1]p11'!$J$156,"")</f>
        <v>38777</v>
      </c>
      <c r="M94" s="453"/>
      <c r="N94" s="25" t="s">
        <v>79</v>
      </c>
      <c r="O94" s="452">
        <f>IF('[1]p11'!$K$156&lt;&gt;0,'[1]p11'!$K$156,"")</f>
        <v>39508</v>
      </c>
      <c r="P94" s="453"/>
      <c r="Q94" s="449"/>
      <c r="R94" s="449"/>
    </row>
    <row r="95" spans="1:18" ht="12.75">
      <c r="A95" s="390" t="s">
        <v>261</v>
      </c>
      <c r="B95" s="391"/>
      <c r="C95" s="391"/>
      <c r="D95" s="437">
        <f>'[1]p11'!$A$158</f>
        <v>0</v>
      </c>
      <c r="E95" s="438"/>
      <c r="F95" s="390" t="s">
        <v>265</v>
      </c>
      <c r="G95" s="391"/>
      <c r="H95" s="437">
        <f>'[1]p11'!$D$158</f>
        <v>0</v>
      </c>
      <c r="I95" s="438"/>
      <c r="J95" s="390" t="s">
        <v>263</v>
      </c>
      <c r="K95" s="391"/>
      <c r="L95" s="437">
        <f>'[1]p11'!$G$158</f>
        <v>0</v>
      </c>
      <c r="M95" s="438"/>
      <c r="N95" s="112" t="s">
        <v>264</v>
      </c>
      <c r="O95" s="437">
        <f>'[1]p11'!$J$158</f>
        <v>0</v>
      </c>
      <c r="P95" s="438"/>
      <c r="Q95" s="449"/>
      <c r="R95" s="449"/>
    </row>
    <row r="96" spans="1:18" ht="12.75">
      <c r="A96" s="396"/>
      <c r="B96" s="396"/>
      <c r="C96" s="396"/>
      <c r="D96" s="396"/>
      <c r="E96" s="396"/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449"/>
      <c r="R96" s="449"/>
    </row>
    <row r="97" spans="1:18" s="3" customFormat="1" ht="13.5" customHeight="1">
      <c r="A97" s="25" t="s">
        <v>80</v>
      </c>
      <c r="B97" s="394" t="str">
        <f>IF('[1]p11'!$A$161&lt;&gt;0,'[1]p11'!$A$161,"")</f>
        <v>Equacoes Diferenciais Parciais e Aplicacoes - Projeto Casadinho PADCT/CNPq, Proc. 620017/2004-0</v>
      </c>
      <c r="C97" s="394"/>
      <c r="D97" s="394"/>
      <c r="E97" s="394"/>
      <c r="F97" s="394"/>
      <c r="G97" s="394"/>
      <c r="H97" s="394"/>
      <c r="I97" s="395"/>
      <c r="J97" s="390" t="s">
        <v>259</v>
      </c>
      <c r="K97" s="391"/>
      <c r="L97" s="111" t="str">
        <f>IF('[1]p11'!$I$161&lt;&gt;0,'[1]p11'!$I$161,"")</f>
        <v>CNPq</v>
      </c>
      <c r="M97" s="61" t="s">
        <v>258</v>
      </c>
      <c r="N97" s="456" t="str">
        <f>IF('[1]p11'!$K$161&lt;&gt;0,'[1]p11'!$K$161,"")</f>
        <v>Concluído</v>
      </c>
      <c r="O97" s="456"/>
      <c r="P97" s="457"/>
      <c r="Q97" s="449"/>
      <c r="R97" s="449"/>
    </row>
    <row r="98" spans="1:18" s="3" customFormat="1" ht="13.5" customHeight="1">
      <c r="A98" s="25" t="s">
        <v>91</v>
      </c>
      <c r="B98" s="441" t="str">
        <f>IF('[1]p11'!$H$163&lt;&gt;0,'[1]p11'!$H$163,"")</f>
        <v>Participante</v>
      </c>
      <c r="C98" s="442"/>
      <c r="D98" s="454" t="s">
        <v>260</v>
      </c>
      <c r="E98" s="455"/>
      <c r="F98" s="450" t="str">
        <f>IF('[1]p11'!$A$163&lt;&gt;0,'[1]p11'!$A$163,"")</f>
        <v>Análise/Equações Diferenciais Parciais</v>
      </c>
      <c r="G98" s="450"/>
      <c r="H98" s="450"/>
      <c r="I98" s="450"/>
      <c r="J98" s="451"/>
      <c r="K98" s="25" t="s">
        <v>78</v>
      </c>
      <c r="L98" s="452">
        <f>IF('[1]p11'!$J$163&lt;&gt;0,'[1]p11'!$J$163,"")</f>
        <v>38139</v>
      </c>
      <c r="M98" s="453"/>
      <c r="N98" s="25" t="s">
        <v>79</v>
      </c>
      <c r="O98" s="452">
        <f>IF('[1]p11'!$K$163&lt;&gt;0,'[1]p11'!$K$163,"")</f>
        <v>39081</v>
      </c>
      <c r="P98" s="453"/>
      <c r="Q98" s="449"/>
      <c r="R98" s="449"/>
    </row>
    <row r="99" spans="1:18" ht="12.75">
      <c r="A99" s="390" t="s">
        <v>261</v>
      </c>
      <c r="B99" s="391"/>
      <c r="C99" s="391"/>
      <c r="D99" s="437">
        <f>'[1]p11'!$A$165</f>
        <v>0</v>
      </c>
      <c r="E99" s="438"/>
      <c r="F99" s="390" t="s">
        <v>265</v>
      </c>
      <c r="G99" s="391"/>
      <c r="H99" s="437">
        <f>'[1]p11'!$D$165</f>
        <v>0</v>
      </c>
      <c r="I99" s="438"/>
      <c r="J99" s="390" t="s">
        <v>263</v>
      </c>
      <c r="K99" s="391"/>
      <c r="L99" s="437">
        <f>'[1]p11'!$G$165</f>
        <v>0</v>
      </c>
      <c r="M99" s="438"/>
      <c r="N99" s="112" t="s">
        <v>264</v>
      </c>
      <c r="O99" s="437">
        <f>'[1]p11'!$J$165</f>
        <v>0</v>
      </c>
      <c r="P99" s="438"/>
      <c r="Q99" s="449"/>
      <c r="R99" s="449"/>
    </row>
    <row r="100" spans="1:18" ht="12.75">
      <c r="A100" s="396"/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449"/>
      <c r="R100" s="449"/>
    </row>
    <row r="101" spans="1:19" s="46" customFormat="1" ht="11.25" customHeight="1">
      <c r="A101" s="390" t="str">
        <f>T('[1]p13'!$C$13:$G$13)</f>
        <v>Francisco Antônio Morais de Souza</v>
      </c>
      <c r="B101" s="391"/>
      <c r="C101" s="391"/>
      <c r="D101" s="391"/>
      <c r="E101" s="392"/>
      <c r="F101" s="447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9"/>
      <c r="R101" s="449"/>
      <c r="S101" s="39"/>
    </row>
    <row r="102" spans="1:18" s="3" customFormat="1" ht="13.5" customHeight="1">
      <c r="A102" s="25" t="s">
        <v>80</v>
      </c>
      <c r="B102" s="394" t="str">
        <f>IF('[1]p13'!$A$140&lt;&gt;0,'[1]p13'!$A$140,"")</f>
        <v>Diagnóstico em Modelos de Regressão</v>
      </c>
      <c r="C102" s="394"/>
      <c r="D102" s="394"/>
      <c r="E102" s="394"/>
      <c r="F102" s="394"/>
      <c r="G102" s="394"/>
      <c r="H102" s="394"/>
      <c r="I102" s="395"/>
      <c r="J102" s="390" t="s">
        <v>259</v>
      </c>
      <c r="K102" s="391"/>
      <c r="L102" s="111" t="str">
        <f>IF('[1]p13'!$I$140&lt;&gt;0,'[1]p13'!$I$140,"")</f>
        <v>Não há</v>
      </c>
      <c r="M102" s="61" t="s">
        <v>258</v>
      </c>
      <c r="N102" s="456" t="str">
        <f>IF('[1]p13'!$K$140&lt;&gt;0,'[1]p13'!$K$140,"")</f>
        <v>Em andamento</v>
      </c>
      <c r="O102" s="456"/>
      <c r="P102" s="457"/>
      <c r="Q102" s="449"/>
      <c r="R102" s="449"/>
    </row>
    <row r="103" spans="1:18" s="3" customFormat="1" ht="13.5" customHeight="1">
      <c r="A103" s="25" t="s">
        <v>91</v>
      </c>
      <c r="B103" s="441" t="str">
        <f>IF('[1]p13'!$H$142&lt;&gt;0,'[1]p13'!$H$142,"")</f>
        <v>Coordenador</v>
      </c>
      <c r="C103" s="442"/>
      <c r="D103" s="454" t="s">
        <v>260</v>
      </c>
      <c r="E103" s="455"/>
      <c r="F103" s="450" t="str">
        <f>IF('[1]p13'!$A$142&lt;&gt;0,'[1]p13'!$A$142,"")</f>
        <v>Métodos Estatísticos</v>
      </c>
      <c r="G103" s="450"/>
      <c r="H103" s="450"/>
      <c r="I103" s="450"/>
      <c r="J103" s="451"/>
      <c r="K103" s="25" t="s">
        <v>78</v>
      </c>
      <c r="L103" s="452">
        <f>IF('[1]p13'!$J$142&lt;&gt;0,'[1]p13'!$J$142,"")</f>
        <v>36163</v>
      </c>
      <c r="M103" s="453"/>
      <c r="N103" s="25" t="s">
        <v>79</v>
      </c>
      <c r="O103" s="452">
        <f>IF('[1]p13'!$K$142&lt;&gt;0,'[1]p13'!$K$142,"")</f>
      </c>
      <c r="P103" s="453"/>
      <c r="Q103" s="449"/>
      <c r="R103" s="449"/>
    </row>
    <row r="104" spans="1:18" ht="12.75">
      <c r="A104" s="390" t="s">
        <v>261</v>
      </c>
      <c r="B104" s="391"/>
      <c r="C104" s="391"/>
      <c r="D104" s="437">
        <f>'[1]p13'!$A$144</f>
        <v>0</v>
      </c>
      <c r="E104" s="438"/>
      <c r="F104" s="390" t="s">
        <v>262</v>
      </c>
      <c r="G104" s="391"/>
      <c r="H104" s="437">
        <f>'[1]p13'!$D$144</f>
        <v>0</v>
      </c>
      <c r="I104" s="438"/>
      <c r="J104" s="390" t="s">
        <v>263</v>
      </c>
      <c r="K104" s="391"/>
      <c r="L104" s="437">
        <f>'[1]p13'!$G$144</f>
        <v>0</v>
      </c>
      <c r="M104" s="438"/>
      <c r="N104" s="112" t="s">
        <v>264</v>
      </c>
      <c r="O104" s="437">
        <f>'[1]p13'!$J$144</f>
        <v>0</v>
      </c>
      <c r="P104" s="438"/>
      <c r="Q104" s="449"/>
      <c r="R104" s="449"/>
    </row>
    <row r="105" spans="1:18" ht="12.75">
      <c r="A105" s="396"/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449"/>
      <c r="R105" s="449"/>
    </row>
    <row r="106" spans="1:18" s="3" customFormat="1" ht="13.5" customHeight="1">
      <c r="A106" s="25" t="s">
        <v>80</v>
      </c>
      <c r="B106" s="394" t="str">
        <f>IF('[1]p13'!$A$147&lt;&gt;0,'[1]p13'!$A$147,"")</f>
        <v>Programa Interdepartamental de Tecnologia em Petróleo e Gás - PRH-25/ANP</v>
      </c>
      <c r="C106" s="394"/>
      <c r="D106" s="394"/>
      <c r="E106" s="394"/>
      <c r="F106" s="394"/>
      <c r="G106" s="394"/>
      <c r="H106" s="394"/>
      <c r="I106" s="395"/>
      <c r="J106" s="390" t="s">
        <v>259</v>
      </c>
      <c r="K106" s="391"/>
      <c r="L106" s="111" t="str">
        <f>IF('[1]p13'!$I$147&lt;&gt;0,'[1]p13'!$I$147,"")</f>
        <v>ANP</v>
      </c>
      <c r="M106" s="61" t="s">
        <v>258</v>
      </c>
      <c r="N106" s="456" t="str">
        <f>IF('[1]p13'!$K$147&lt;&gt;0,'[1]p13'!$K$147,"")</f>
        <v>Em andamento</v>
      </c>
      <c r="O106" s="456"/>
      <c r="P106" s="457"/>
      <c r="Q106" s="449"/>
      <c r="R106" s="449"/>
    </row>
    <row r="107" spans="1:18" s="3" customFormat="1" ht="13.5" customHeight="1">
      <c r="A107" s="25" t="s">
        <v>91</v>
      </c>
      <c r="B107" s="441" t="str">
        <f>IF('[1]p13'!$H$149&lt;&gt;0,'[1]p13'!$H$149,"")</f>
        <v>Coordenador</v>
      </c>
      <c r="C107" s="442"/>
      <c r="D107" s="454" t="s">
        <v>260</v>
      </c>
      <c r="E107" s="455"/>
      <c r="F107" s="450" t="str">
        <f>IF('[1]p13'!$A$149&lt;&gt;0,'[1]p13'!$A$149,"")</f>
        <v>Tecnologia em Petróleo&amp;Gás</v>
      </c>
      <c r="G107" s="450"/>
      <c r="H107" s="450"/>
      <c r="I107" s="450"/>
      <c r="J107" s="451"/>
      <c r="K107" s="25" t="s">
        <v>78</v>
      </c>
      <c r="L107" s="452">
        <f>IF('[1]p13'!$J$149&lt;&gt;0,'[1]p13'!$J$149,"")</f>
        <v>36528</v>
      </c>
      <c r="M107" s="453"/>
      <c r="N107" s="25" t="s">
        <v>79</v>
      </c>
      <c r="O107" s="452">
        <f>IF('[1]p13'!$K$149&lt;&gt;0,'[1]p13'!$K$149,"")</f>
      </c>
      <c r="P107" s="453"/>
      <c r="Q107" s="449"/>
      <c r="R107" s="449"/>
    </row>
    <row r="108" spans="1:18" ht="12.75">
      <c r="A108" s="390" t="s">
        <v>261</v>
      </c>
      <c r="B108" s="391"/>
      <c r="C108" s="391"/>
      <c r="D108" s="437">
        <f>'[1]p13'!$A$151</f>
        <v>0</v>
      </c>
      <c r="E108" s="438"/>
      <c r="F108" s="390" t="s">
        <v>265</v>
      </c>
      <c r="G108" s="391"/>
      <c r="H108" s="437">
        <f>'[1]p13'!$D$151</f>
        <v>0</v>
      </c>
      <c r="I108" s="438"/>
      <c r="J108" s="390" t="s">
        <v>263</v>
      </c>
      <c r="K108" s="391"/>
      <c r="L108" s="437">
        <f>'[1]p13'!$G$151</f>
        <v>0</v>
      </c>
      <c r="M108" s="438"/>
      <c r="N108" s="112" t="s">
        <v>264</v>
      </c>
      <c r="O108" s="437">
        <f>'[1]p13'!$J$151</f>
        <v>0</v>
      </c>
      <c r="P108" s="438"/>
      <c r="Q108" s="449"/>
      <c r="R108" s="449"/>
    </row>
    <row r="109" spans="1:18" ht="12.75">
      <c r="A109" s="396"/>
      <c r="B109" s="396"/>
      <c r="C109" s="396"/>
      <c r="D109" s="396"/>
      <c r="E109" s="396"/>
      <c r="F109" s="396"/>
      <c r="G109" s="396"/>
      <c r="H109" s="396"/>
      <c r="I109" s="396"/>
      <c r="J109" s="396"/>
      <c r="K109" s="396"/>
      <c r="L109" s="396"/>
      <c r="M109" s="396"/>
      <c r="N109" s="396"/>
      <c r="O109" s="396"/>
      <c r="P109" s="396"/>
      <c r="Q109" s="449"/>
      <c r="R109" s="449"/>
    </row>
    <row r="110" spans="1:19" s="46" customFormat="1" ht="11.25" customHeight="1">
      <c r="A110" s="390" t="str">
        <f>T('[1]p15'!$C$13:$G$13)</f>
        <v>Henrique Fernandes de Lima</v>
      </c>
      <c r="B110" s="391"/>
      <c r="C110" s="391"/>
      <c r="D110" s="391"/>
      <c r="E110" s="392"/>
      <c r="F110" s="447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9"/>
      <c r="R110" s="449"/>
      <c r="S110" s="39"/>
    </row>
    <row r="111" spans="1:18" s="3" customFormat="1" ht="13.5" customHeight="1">
      <c r="A111" s="25" t="s">
        <v>80</v>
      </c>
      <c r="B111" s="394" t="str">
        <f>IF('[1]p15'!$A$140&lt;&gt;0,'[1]p15'!$A$140,"")</f>
        <v>Hipersuperfícies tipo-espaço com curvatura curvatura de ordem superior constante</v>
      </c>
      <c r="C111" s="394"/>
      <c r="D111" s="394"/>
      <c r="E111" s="394"/>
      <c r="F111" s="394"/>
      <c r="G111" s="394"/>
      <c r="H111" s="394"/>
      <c r="I111" s="395"/>
      <c r="J111" s="390" t="s">
        <v>259</v>
      </c>
      <c r="K111" s="391"/>
      <c r="L111" s="111" t="str">
        <f>IF('[1]p15'!$I$140&lt;&gt;0,'[1]p15'!$I$140,"")</f>
        <v>CAPES</v>
      </c>
      <c r="M111" s="61" t="s">
        <v>258</v>
      </c>
      <c r="N111" s="456" t="str">
        <f>IF('[1]p15'!$K$140&lt;&gt;0,'[1]p15'!$K$140,"")</f>
        <v>Concluído</v>
      </c>
      <c r="O111" s="456"/>
      <c r="P111" s="457"/>
      <c r="Q111" s="449"/>
      <c r="R111" s="449"/>
    </row>
    <row r="112" spans="1:18" s="3" customFormat="1" ht="13.5" customHeight="1">
      <c r="A112" s="25" t="s">
        <v>91</v>
      </c>
      <c r="B112" s="441" t="str">
        <f>IF('[1]p15'!$H$142&lt;&gt;0,'[1]p15'!$H$142,"")</f>
        <v>Participante</v>
      </c>
      <c r="C112" s="442"/>
      <c r="D112" s="454" t="s">
        <v>260</v>
      </c>
      <c r="E112" s="455"/>
      <c r="F112" s="450" t="str">
        <f>IF('[1]p15'!$A$142&lt;&gt;0,'[1]p15'!$A$142,"")</f>
        <v>Geometria Diferencial</v>
      </c>
      <c r="G112" s="450"/>
      <c r="H112" s="450"/>
      <c r="I112" s="450"/>
      <c r="J112" s="451"/>
      <c r="K112" s="25" t="s">
        <v>78</v>
      </c>
      <c r="L112" s="452">
        <f>IF('[1]p15'!$J$142&lt;&gt;0,'[1]p15'!$J$142,"")</f>
        <v>38777</v>
      </c>
      <c r="M112" s="453"/>
      <c r="N112" s="25" t="s">
        <v>79</v>
      </c>
      <c r="O112" s="452">
        <f>IF('[1]p15'!$K$142&lt;&gt;0,'[1]p15'!$K$142,"")</f>
        <v>39101</v>
      </c>
      <c r="P112" s="453"/>
      <c r="Q112" s="449"/>
      <c r="R112" s="449"/>
    </row>
    <row r="113" spans="1:18" ht="12.75">
      <c r="A113" s="390" t="s">
        <v>261</v>
      </c>
      <c r="B113" s="391"/>
      <c r="C113" s="391"/>
      <c r="D113" s="437">
        <f>'[1]p15'!$A$144</f>
        <v>0</v>
      </c>
      <c r="E113" s="438"/>
      <c r="F113" s="390" t="s">
        <v>262</v>
      </c>
      <c r="G113" s="391"/>
      <c r="H113" s="437">
        <f>'[1]p15'!$D$144</f>
        <v>0</v>
      </c>
      <c r="I113" s="438"/>
      <c r="J113" s="390" t="s">
        <v>263</v>
      </c>
      <c r="K113" s="391"/>
      <c r="L113" s="437">
        <f>'[1]p15'!$G$144</f>
        <v>0</v>
      </c>
      <c r="M113" s="438"/>
      <c r="N113" s="112" t="s">
        <v>264</v>
      </c>
      <c r="O113" s="437">
        <f>'[1]p15'!$J$144</f>
        <v>0</v>
      </c>
      <c r="P113" s="438"/>
      <c r="Q113" s="449"/>
      <c r="R113" s="449"/>
    </row>
    <row r="114" spans="1:18" ht="12.75">
      <c r="A114" s="396"/>
      <c r="B114" s="39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449"/>
      <c r="R114" s="449"/>
    </row>
    <row r="115" spans="1:18" s="3" customFormat="1" ht="13.5" customHeight="1">
      <c r="A115" s="25" t="s">
        <v>80</v>
      </c>
      <c r="B115" s="394" t="str">
        <f>IF('[1]p15'!$A$147&lt;&gt;0,'[1]p15'!$A$147,"")</f>
        <v>Hipersuperfícies Riemannianas Imersas num Ambiente Semi-Riemanniano com Hr Constante</v>
      </c>
      <c r="C115" s="394"/>
      <c r="D115" s="394"/>
      <c r="E115" s="394"/>
      <c r="F115" s="394"/>
      <c r="G115" s="394"/>
      <c r="H115" s="394"/>
      <c r="I115" s="395"/>
      <c r="J115" s="390" t="s">
        <v>259</v>
      </c>
      <c r="K115" s="391"/>
      <c r="L115" s="111">
        <f>IF('[1]p15'!$I$147&lt;&gt;0,'[1]p15'!$I$147,"")</f>
      </c>
      <c r="M115" s="61" t="s">
        <v>258</v>
      </c>
      <c r="N115" s="456" t="str">
        <f>IF('[1]p15'!$K$147&lt;&gt;0,'[1]p15'!$K$147,"")</f>
        <v>Em andamento</v>
      </c>
      <c r="O115" s="456"/>
      <c r="P115" s="457"/>
      <c r="Q115" s="449"/>
      <c r="R115" s="449"/>
    </row>
    <row r="116" spans="1:18" s="3" customFormat="1" ht="13.5" customHeight="1">
      <c r="A116" s="25" t="s">
        <v>91</v>
      </c>
      <c r="B116" s="441" t="str">
        <f>IF('[1]p15'!$H$149&lt;&gt;0,'[1]p15'!$H$149,"")</f>
        <v>Participante</v>
      </c>
      <c r="C116" s="442"/>
      <c r="D116" s="454" t="s">
        <v>260</v>
      </c>
      <c r="E116" s="455"/>
      <c r="F116" s="450" t="str">
        <f>IF('[1]p15'!$A$149&lt;&gt;0,'[1]p15'!$A$149,"")</f>
        <v>Geometria Diferencial</v>
      </c>
      <c r="G116" s="450"/>
      <c r="H116" s="450"/>
      <c r="I116" s="450"/>
      <c r="J116" s="451"/>
      <c r="K116" s="25" t="s">
        <v>78</v>
      </c>
      <c r="L116" s="452">
        <f>IF('[1]p15'!$J$149&lt;&gt;0,'[1]p15'!$J$149,"")</f>
        <v>39114</v>
      </c>
      <c r="M116" s="453"/>
      <c r="N116" s="25" t="s">
        <v>79</v>
      </c>
      <c r="O116" s="452">
        <f>IF('[1]p15'!$K$149&lt;&gt;0,'[1]p15'!$K$149,"")</f>
        <v>39532</v>
      </c>
      <c r="P116" s="453"/>
      <c r="Q116" s="449"/>
      <c r="R116" s="449"/>
    </row>
    <row r="117" spans="1:18" ht="12.75">
      <c r="A117" s="390" t="s">
        <v>261</v>
      </c>
      <c r="B117" s="391"/>
      <c r="C117" s="391"/>
      <c r="D117" s="437">
        <f>'[1]p15'!$A$151</f>
        <v>0</v>
      </c>
      <c r="E117" s="438"/>
      <c r="F117" s="390" t="s">
        <v>265</v>
      </c>
      <c r="G117" s="391"/>
      <c r="H117" s="437">
        <f>'[1]p15'!$D$151</f>
        <v>0</v>
      </c>
      <c r="I117" s="438"/>
      <c r="J117" s="390" t="s">
        <v>263</v>
      </c>
      <c r="K117" s="391"/>
      <c r="L117" s="437">
        <f>'[1]p15'!$G$151</f>
        <v>0</v>
      </c>
      <c r="M117" s="438"/>
      <c r="N117" s="112" t="s">
        <v>264</v>
      </c>
      <c r="O117" s="437">
        <f>'[1]p15'!$J$151</f>
        <v>0</v>
      </c>
      <c r="P117" s="438"/>
      <c r="Q117" s="449"/>
      <c r="R117" s="449"/>
    </row>
    <row r="118" spans="1:18" ht="12.75">
      <c r="A118" s="396"/>
      <c r="B118" s="396"/>
      <c r="C118" s="396"/>
      <c r="D118" s="396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449"/>
      <c r="R118" s="449"/>
    </row>
    <row r="119" spans="1:19" s="46" customFormat="1" ht="11.25" customHeight="1">
      <c r="A119" s="390" t="str">
        <f>T('[1]p16'!$C$13:$G$13)</f>
        <v>Izabel Maria Barbosa de Albuquerque</v>
      </c>
      <c r="B119" s="391"/>
      <c r="C119" s="391"/>
      <c r="D119" s="391"/>
      <c r="E119" s="392"/>
      <c r="F119" s="447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9"/>
      <c r="R119" s="449"/>
      <c r="S119" s="39"/>
    </row>
    <row r="120" spans="1:18" s="3" customFormat="1" ht="13.5" customHeight="1">
      <c r="A120" s="25" t="s">
        <v>80</v>
      </c>
      <c r="B120" s="394" t="str">
        <f>IF('[1]p16'!$A$140&lt;&gt;0,'[1]p16'!$A$140,"")</f>
        <v>Projeto Resolução de Problemas em Matemática </v>
      </c>
      <c r="C120" s="394"/>
      <c r="D120" s="394"/>
      <c r="E120" s="394"/>
      <c r="F120" s="394"/>
      <c r="G120" s="394"/>
      <c r="H120" s="394"/>
      <c r="I120" s="395"/>
      <c r="J120" s="390" t="s">
        <v>259</v>
      </c>
      <c r="K120" s="391"/>
      <c r="L120" s="111">
        <f>IF('[1]p16'!$I$140&lt;&gt;0,'[1]p16'!$I$140,"")</f>
      </c>
      <c r="M120" s="61" t="s">
        <v>258</v>
      </c>
      <c r="N120" s="456" t="str">
        <f>IF('[1]p16'!$K$140&lt;&gt;0,'[1]p16'!$K$140,"")</f>
        <v>Em andamento</v>
      </c>
      <c r="O120" s="456"/>
      <c r="P120" s="457"/>
      <c r="Q120" s="449"/>
      <c r="R120" s="449"/>
    </row>
    <row r="121" spans="1:18" s="3" customFormat="1" ht="13.5" customHeight="1">
      <c r="A121" s="25" t="s">
        <v>91</v>
      </c>
      <c r="B121" s="441" t="str">
        <f>IF('[1]p16'!$H$142&lt;&gt;0,'[1]p16'!$H$142,"")</f>
        <v>Coordenador</v>
      </c>
      <c r="C121" s="442"/>
      <c r="D121" s="454" t="s">
        <v>260</v>
      </c>
      <c r="E121" s="455"/>
      <c r="F121" s="450" t="str">
        <f>IF('[1]p16'!$A$142&lt;&gt;0,'[1]p16'!$A$142,"")</f>
        <v>Educação Matemática </v>
      </c>
      <c r="G121" s="450"/>
      <c r="H121" s="450"/>
      <c r="I121" s="450"/>
      <c r="J121" s="451"/>
      <c r="K121" s="25" t="s">
        <v>78</v>
      </c>
      <c r="L121" s="452">
        <f>IF('[1]p16'!$J$142&lt;&gt;0,'[1]p16'!$J$142,"")</f>
        <v>38930</v>
      </c>
      <c r="M121" s="453"/>
      <c r="N121" s="25" t="s">
        <v>79</v>
      </c>
      <c r="O121" s="452">
        <f>IF('[1]p16'!$K$142&lt;&gt;0,'[1]p16'!$K$142,"")</f>
        <v>39295</v>
      </c>
      <c r="P121" s="453"/>
      <c r="Q121" s="449"/>
      <c r="R121" s="449"/>
    </row>
    <row r="122" spans="1:18" ht="12.75">
      <c r="A122" s="390" t="s">
        <v>261</v>
      </c>
      <c r="B122" s="391"/>
      <c r="C122" s="391"/>
      <c r="D122" s="437">
        <f>'[1]p16'!$A$144</f>
        <v>0</v>
      </c>
      <c r="E122" s="438"/>
      <c r="F122" s="390" t="s">
        <v>262</v>
      </c>
      <c r="G122" s="391"/>
      <c r="H122" s="437">
        <f>'[1]p16'!$D$144</f>
        <v>0</v>
      </c>
      <c r="I122" s="438"/>
      <c r="J122" s="390" t="s">
        <v>263</v>
      </c>
      <c r="K122" s="391"/>
      <c r="L122" s="437">
        <f>'[1]p16'!$G$144</f>
        <v>0</v>
      </c>
      <c r="M122" s="438"/>
      <c r="N122" s="112" t="s">
        <v>264</v>
      </c>
      <c r="O122" s="437">
        <f>'[1]p16'!$J$144</f>
        <v>0</v>
      </c>
      <c r="P122" s="438"/>
      <c r="Q122" s="449"/>
      <c r="R122" s="449"/>
    </row>
    <row r="123" spans="1:18" ht="12.75">
      <c r="A123" s="396"/>
      <c r="B123" s="396"/>
      <c r="C123" s="396"/>
      <c r="D123" s="396"/>
      <c r="E123" s="396"/>
      <c r="F123" s="396"/>
      <c r="G123" s="396"/>
      <c r="H123" s="396"/>
      <c r="I123" s="396"/>
      <c r="J123" s="396"/>
      <c r="K123" s="396"/>
      <c r="L123" s="396"/>
      <c r="M123" s="396"/>
      <c r="N123" s="396"/>
      <c r="O123" s="396"/>
      <c r="P123" s="396"/>
      <c r="Q123" s="449"/>
      <c r="R123" s="449"/>
    </row>
    <row r="124" spans="1:19" s="46" customFormat="1" ht="11.25" customHeight="1">
      <c r="A124" s="390" t="str">
        <f>T('[1]p19'!$C$13:$G$13)</f>
        <v>José de Arimatéia Fernandes</v>
      </c>
      <c r="B124" s="391"/>
      <c r="C124" s="391"/>
      <c r="D124" s="391"/>
      <c r="E124" s="392"/>
      <c r="F124" s="447"/>
      <c r="G124" s="448"/>
      <c r="H124" s="448"/>
      <c r="I124" s="448"/>
      <c r="J124" s="448"/>
      <c r="K124" s="448"/>
      <c r="L124" s="448"/>
      <c r="M124" s="448"/>
      <c r="N124" s="448"/>
      <c r="O124" s="448"/>
      <c r="P124" s="448"/>
      <c r="Q124" s="449"/>
      <c r="R124" s="449"/>
      <c r="S124" s="39"/>
    </row>
    <row r="125" spans="1:18" s="3" customFormat="1" ht="13.5" customHeight="1">
      <c r="A125" s="25" t="s">
        <v>80</v>
      </c>
      <c r="B125" s="394" t="str">
        <f>IF('[1]p19'!$A$140&lt;&gt;0,'[1]p19'!$A$140,"")</f>
        <v>Equações Diferenciais Parciais Elípticas</v>
      </c>
      <c r="C125" s="394"/>
      <c r="D125" s="394"/>
      <c r="E125" s="394"/>
      <c r="F125" s="394"/>
      <c r="G125" s="394"/>
      <c r="H125" s="394"/>
      <c r="I125" s="395"/>
      <c r="J125" s="390" t="s">
        <v>259</v>
      </c>
      <c r="K125" s="391"/>
      <c r="L125" s="111">
        <f>IF('[1]p19'!$I$140&lt;&gt;0,'[1]p19'!$I$140,"")</f>
      </c>
      <c r="M125" s="61" t="s">
        <v>258</v>
      </c>
      <c r="N125" s="456" t="str">
        <f>IF('[1]p19'!$K$140&lt;&gt;0,'[1]p19'!$K$140,"")</f>
        <v>Em andamento</v>
      </c>
      <c r="O125" s="456"/>
      <c r="P125" s="457"/>
      <c r="Q125" s="449"/>
      <c r="R125" s="449"/>
    </row>
    <row r="126" spans="1:18" s="3" customFormat="1" ht="13.5" customHeight="1">
      <c r="A126" s="25" t="s">
        <v>91</v>
      </c>
      <c r="B126" s="441" t="str">
        <f>IF('[1]p19'!$H$142&lt;&gt;0,'[1]p19'!$H$142,"")</f>
        <v>Participante</v>
      </c>
      <c r="C126" s="442"/>
      <c r="D126" s="454" t="s">
        <v>260</v>
      </c>
      <c r="E126" s="455"/>
      <c r="F126" s="450" t="str">
        <f>IF('[1]p19'!$A$142&lt;&gt;0,'[1]p19'!$A$142,"")</f>
        <v>Métodos Variacionais</v>
      </c>
      <c r="G126" s="450"/>
      <c r="H126" s="450"/>
      <c r="I126" s="450"/>
      <c r="J126" s="451"/>
      <c r="K126" s="25" t="s">
        <v>78</v>
      </c>
      <c r="L126" s="452">
        <f>IF('[1]p19'!$J$142&lt;&gt;0,'[1]p19'!$J$142,"")</f>
        <v>38749</v>
      </c>
      <c r="M126" s="453"/>
      <c r="N126" s="25" t="s">
        <v>79</v>
      </c>
      <c r="O126" s="452">
        <f>IF('[1]p19'!$K$142&lt;&gt;0,'[1]p19'!$K$142,"")</f>
      </c>
      <c r="P126" s="453"/>
      <c r="Q126" s="449"/>
      <c r="R126" s="449"/>
    </row>
    <row r="127" spans="1:18" ht="12.75">
      <c r="A127" s="390" t="s">
        <v>261</v>
      </c>
      <c r="B127" s="391"/>
      <c r="C127" s="391"/>
      <c r="D127" s="437">
        <f>'[1]p19'!$A$144</f>
        <v>0</v>
      </c>
      <c r="E127" s="438"/>
      <c r="F127" s="390" t="s">
        <v>262</v>
      </c>
      <c r="G127" s="391"/>
      <c r="H127" s="437">
        <f>'[1]p19'!$D$144</f>
        <v>0</v>
      </c>
      <c r="I127" s="438"/>
      <c r="J127" s="390" t="s">
        <v>263</v>
      </c>
      <c r="K127" s="391"/>
      <c r="L127" s="437">
        <f>'[1]p19'!$G$144</f>
        <v>0</v>
      </c>
      <c r="M127" s="438"/>
      <c r="N127" s="112" t="s">
        <v>264</v>
      </c>
      <c r="O127" s="437">
        <f>'[1]p19'!$J$144</f>
        <v>0</v>
      </c>
      <c r="P127" s="438"/>
      <c r="Q127" s="449"/>
      <c r="R127" s="449"/>
    </row>
    <row r="128" spans="1:18" ht="12.75">
      <c r="A128" s="396"/>
      <c r="B128" s="396"/>
      <c r="C128" s="396"/>
      <c r="D128" s="396"/>
      <c r="E128" s="396"/>
      <c r="F128" s="396"/>
      <c r="G128" s="396"/>
      <c r="H128" s="396"/>
      <c r="I128" s="396"/>
      <c r="J128" s="396"/>
      <c r="K128" s="396"/>
      <c r="L128" s="396"/>
      <c r="M128" s="396"/>
      <c r="N128" s="396"/>
      <c r="O128" s="396"/>
      <c r="P128" s="396"/>
      <c r="Q128" s="449"/>
      <c r="R128" s="449"/>
    </row>
    <row r="129" spans="1:18" s="3" customFormat="1" ht="13.5" customHeight="1">
      <c r="A129" s="25" t="s">
        <v>80</v>
      </c>
      <c r="B129" s="394" t="str">
        <f>IF('[1]p19'!$A$147&lt;&gt;0,'[1]p19'!$A$147,"")</f>
        <v>Equações Dif.  Aplicadas e Álgebra com Identidades Polinomiais (Casadinho, Proc.620025/2006-9)</v>
      </c>
      <c r="C129" s="394"/>
      <c r="D129" s="394"/>
      <c r="E129" s="394"/>
      <c r="F129" s="394"/>
      <c r="G129" s="394"/>
      <c r="H129" s="394"/>
      <c r="I129" s="395"/>
      <c r="J129" s="390" t="s">
        <v>259</v>
      </c>
      <c r="K129" s="391"/>
      <c r="L129" s="111" t="str">
        <f>IF('[1]p19'!$I$147&lt;&gt;0,'[1]p19'!$I$147,"")</f>
        <v>CNPq</v>
      </c>
      <c r="M129" s="61" t="s">
        <v>258</v>
      </c>
      <c r="N129" s="456" t="str">
        <f>IF('[1]p19'!$K$147&lt;&gt;0,'[1]p19'!$K$147,"")</f>
        <v>Em andamento</v>
      </c>
      <c r="O129" s="456"/>
      <c r="P129" s="457"/>
      <c r="Q129" s="449"/>
      <c r="R129" s="449"/>
    </row>
    <row r="130" spans="1:18" s="3" customFormat="1" ht="13.5" customHeight="1">
      <c r="A130" s="25" t="s">
        <v>91</v>
      </c>
      <c r="B130" s="441" t="str">
        <f>IF('[1]p19'!$H$149&lt;&gt;0,'[1]p19'!$H$149,"")</f>
        <v>Participante</v>
      </c>
      <c r="C130" s="442"/>
      <c r="D130" s="454" t="s">
        <v>260</v>
      </c>
      <c r="E130" s="455"/>
      <c r="F130" s="450" t="str">
        <f>IF('[1]p19'!$A$149&lt;&gt;0,'[1]p19'!$A$149,"")</f>
        <v>Matemática</v>
      </c>
      <c r="G130" s="450"/>
      <c r="H130" s="450"/>
      <c r="I130" s="450"/>
      <c r="J130" s="451"/>
      <c r="K130" s="25" t="s">
        <v>78</v>
      </c>
      <c r="L130" s="452">
        <f>IF('[1]p19'!$J$149&lt;&gt;0,'[1]p19'!$J$149,"")</f>
        <v>39144</v>
      </c>
      <c r="M130" s="453"/>
      <c r="N130" s="25" t="s">
        <v>79</v>
      </c>
      <c r="O130" s="452">
        <f>IF('[1]p19'!$K$149&lt;&gt;0,'[1]p19'!$K$149,"")</f>
        <v>39874</v>
      </c>
      <c r="P130" s="453"/>
      <c r="Q130" s="449"/>
      <c r="R130" s="449"/>
    </row>
    <row r="131" spans="1:18" ht="12.75">
      <c r="A131" s="390" t="s">
        <v>261</v>
      </c>
      <c r="B131" s="391"/>
      <c r="C131" s="391"/>
      <c r="D131" s="437">
        <f>'[1]p19'!$A$151</f>
        <v>0</v>
      </c>
      <c r="E131" s="438"/>
      <c r="F131" s="390" t="s">
        <v>265</v>
      </c>
      <c r="G131" s="391"/>
      <c r="H131" s="437">
        <f>'[1]p19'!$D$151</f>
        <v>0</v>
      </c>
      <c r="I131" s="438"/>
      <c r="J131" s="390" t="s">
        <v>263</v>
      </c>
      <c r="K131" s="391"/>
      <c r="L131" s="437">
        <f>'[1]p19'!$G$151</f>
        <v>0</v>
      </c>
      <c r="M131" s="438"/>
      <c r="N131" s="112" t="s">
        <v>264</v>
      </c>
      <c r="O131" s="437">
        <f>'[1]p19'!$J$151</f>
        <v>0</v>
      </c>
      <c r="P131" s="438"/>
      <c r="Q131" s="449"/>
      <c r="R131" s="449"/>
    </row>
    <row r="132" spans="1:18" ht="12.75">
      <c r="A132" s="396"/>
      <c r="B132" s="396"/>
      <c r="C132" s="396"/>
      <c r="D132" s="396"/>
      <c r="E132" s="396"/>
      <c r="F132" s="396"/>
      <c r="G132" s="396"/>
      <c r="H132" s="396"/>
      <c r="I132" s="396"/>
      <c r="J132" s="396"/>
      <c r="K132" s="396"/>
      <c r="L132" s="396"/>
      <c r="M132" s="396"/>
      <c r="N132" s="396"/>
      <c r="O132" s="396"/>
      <c r="P132" s="396"/>
      <c r="Q132" s="449"/>
      <c r="R132" s="449"/>
    </row>
    <row r="133" spans="1:18" s="3" customFormat="1" ht="13.5" customHeight="1">
      <c r="A133" s="25" t="s">
        <v>80</v>
      </c>
      <c r="B133" s="394" t="str">
        <f>IF('[1]p19'!$A$154&lt;&gt;0,'[1]p19'!$A$154,"")</f>
        <v>Projeto Universal CNPq (Cord. Prof. Daniel)</v>
      </c>
      <c r="C133" s="394"/>
      <c r="D133" s="394"/>
      <c r="E133" s="394"/>
      <c r="F133" s="394"/>
      <c r="G133" s="394"/>
      <c r="H133" s="394"/>
      <c r="I133" s="395"/>
      <c r="J133" s="390" t="s">
        <v>259</v>
      </c>
      <c r="K133" s="391"/>
      <c r="L133" s="111" t="str">
        <f>IF('[1]p19'!$I$154&lt;&gt;0,'[1]p19'!$I$154,"")</f>
        <v>CNPq</v>
      </c>
      <c r="M133" s="61" t="s">
        <v>258</v>
      </c>
      <c r="N133" s="456" t="str">
        <f>IF('[1]p19'!$K$154&lt;&gt;0,'[1]p19'!$K$154,"")</f>
        <v>Em andamento</v>
      </c>
      <c r="O133" s="456"/>
      <c r="P133" s="457"/>
      <c r="Q133" s="449"/>
      <c r="R133" s="449"/>
    </row>
    <row r="134" spans="1:18" s="3" customFormat="1" ht="13.5" customHeight="1">
      <c r="A134" s="25" t="s">
        <v>91</v>
      </c>
      <c r="B134" s="441" t="str">
        <f>IF('[1]p19'!$H$156&lt;&gt;0,'[1]p19'!$H$156,"")</f>
        <v>Participante</v>
      </c>
      <c r="C134" s="442"/>
      <c r="D134" s="454" t="s">
        <v>260</v>
      </c>
      <c r="E134" s="455"/>
      <c r="F134" s="450" t="str">
        <f>IF('[1]p19'!$A$156&lt;&gt;0,'[1]p19'!$A$156,"")</f>
        <v>Análise/EDP</v>
      </c>
      <c r="G134" s="450"/>
      <c r="H134" s="450"/>
      <c r="I134" s="450"/>
      <c r="J134" s="451"/>
      <c r="K134" s="25" t="s">
        <v>78</v>
      </c>
      <c r="L134" s="452">
        <f>IF('[1]p19'!$J$156&lt;&gt;0,'[1]p19'!$J$156,"")</f>
      </c>
      <c r="M134" s="453"/>
      <c r="N134" s="25" t="s">
        <v>79</v>
      </c>
      <c r="O134" s="452">
        <f>IF('[1]p19'!$K$156&lt;&gt;0,'[1]p19'!$K$156,"")</f>
      </c>
      <c r="P134" s="453"/>
      <c r="Q134" s="449"/>
      <c r="R134" s="449"/>
    </row>
    <row r="135" spans="1:18" ht="12.75">
      <c r="A135" s="390" t="s">
        <v>261</v>
      </c>
      <c r="B135" s="391"/>
      <c r="C135" s="391"/>
      <c r="D135" s="437">
        <f>'[1]p19'!$A$158</f>
        <v>0</v>
      </c>
      <c r="E135" s="438"/>
      <c r="F135" s="390" t="s">
        <v>265</v>
      </c>
      <c r="G135" s="391"/>
      <c r="H135" s="437">
        <f>'[1]p19'!$D$158</f>
        <v>0</v>
      </c>
      <c r="I135" s="438"/>
      <c r="J135" s="390" t="s">
        <v>263</v>
      </c>
      <c r="K135" s="391"/>
      <c r="L135" s="437">
        <f>'[1]p19'!$G$158</f>
        <v>0</v>
      </c>
      <c r="M135" s="438"/>
      <c r="N135" s="112" t="s">
        <v>264</v>
      </c>
      <c r="O135" s="437">
        <f>'[1]p19'!$J$158</f>
        <v>0</v>
      </c>
      <c r="P135" s="438"/>
      <c r="Q135" s="449"/>
      <c r="R135" s="449"/>
    </row>
    <row r="136" spans="1:18" ht="12.75">
      <c r="A136" s="396"/>
      <c r="B136" s="396"/>
      <c r="C136" s="396"/>
      <c r="D136" s="396"/>
      <c r="E136" s="396"/>
      <c r="F136" s="396"/>
      <c r="G136" s="396"/>
      <c r="H136" s="396"/>
      <c r="I136" s="396"/>
      <c r="J136" s="396"/>
      <c r="K136" s="396"/>
      <c r="L136" s="396"/>
      <c r="M136" s="396"/>
      <c r="N136" s="396"/>
      <c r="O136" s="396"/>
      <c r="P136" s="396"/>
      <c r="Q136" s="449"/>
      <c r="R136" s="449"/>
    </row>
    <row r="137" spans="1:19" s="46" customFormat="1" ht="11.25" customHeight="1">
      <c r="A137" s="390" t="str">
        <f>T('[1]p26'!$C$13:$G$13)</f>
        <v>Marco Aurélio Soares Souto</v>
      </c>
      <c r="B137" s="391"/>
      <c r="C137" s="391"/>
      <c r="D137" s="391"/>
      <c r="E137" s="392"/>
      <c r="F137" s="447"/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49"/>
      <c r="R137" s="449"/>
      <c r="S137" s="39"/>
    </row>
    <row r="138" spans="1:18" s="3" customFormat="1" ht="13.5" customHeight="1">
      <c r="A138" s="25" t="s">
        <v>80</v>
      </c>
      <c r="B138" s="394" t="str">
        <f>IF('[1]p26'!$A$140&lt;&gt;0,'[1]p26'!$A$140,"")</f>
        <v>Equações Dif.  Aplicadas e Álgebra com Identidades Polinomiais (Casadinho, Proc.620025/2006-9)</v>
      </c>
      <c r="C138" s="394"/>
      <c r="D138" s="394"/>
      <c r="E138" s="394"/>
      <c r="F138" s="394"/>
      <c r="G138" s="394"/>
      <c r="H138" s="394"/>
      <c r="I138" s="395"/>
      <c r="J138" s="390" t="s">
        <v>259</v>
      </c>
      <c r="K138" s="391"/>
      <c r="L138" s="111" t="str">
        <f>IF('[1]p26'!$I$140&lt;&gt;0,'[1]p26'!$I$140,"")</f>
        <v>CNPq</v>
      </c>
      <c r="M138" s="61" t="s">
        <v>258</v>
      </c>
      <c r="N138" s="456" t="str">
        <f>IF('[1]p26'!$K$140&lt;&gt;0,'[1]p26'!$K$140,"")</f>
        <v>Em andamento</v>
      </c>
      <c r="O138" s="456"/>
      <c r="P138" s="457"/>
      <c r="Q138" s="449"/>
      <c r="R138" s="449"/>
    </row>
    <row r="139" spans="1:18" s="3" customFormat="1" ht="13.5" customHeight="1">
      <c r="A139" s="25" t="s">
        <v>91</v>
      </c>
      <c r="B139" s="441" t="str">
        <f>IF('[1]p26'!$H$142&lt;&gt;0,'[1]p26'!$H$142,"")</f>
        <v>Participante</v>
      </c>
      <c r="C139" s="442"/>
      <c r="D139" s="454" t="s">
        <v>260</v>
      </c>
      <c r="E139" s="455"/>
      <c r="F139" s="450" t="str">
        <f>IF('[1]p26'!$A$142&lt;&gt;0,'[1]p26'!$A$142,"")</f>
        <v>Matemática</v>
      </c>
      <c r="G139" s="450"/>
      <c r="H139" s="450"/>
      <c r="I139" s="450"/>
      <c r="J139" s="451"/>
      <c r="K139" s="25" t="s">
        <v>78</v>
      </c>
      <c r="L139" s="452">
        <f>IF('[1]p26'!$J$142&lt;&gt;0,'[1]p26'!$J$142,"")</f>
        <v>39116</v>
      </c>
      <c r="M139" s="453"/>
      <c r="N139" s="25" t="s">
        <v>79</v>
      </c>
      <c r="O139" s="452">
        <f>IF('[1]p26'!$K$142&lt;&gt;0,'[1]p26'!$K$142,"")</f>
        <v>39874</v>
      </c>
      <c r="P139" s="453"/>
      <c r="Q139" s="449"/>
      <c r="R139" s="449"/>
    </row>
    <row r="140" spans="1:18" ht="12.75">
      <c r="A140" s="390" t="s">
        <v>261</v>
      </c>
      <c r="B140" s="391"/>
      <c r="C140" s="391"/>
      <c r="D140" s="437">
        <f>'[1]p26'!$A$144</f>
        <v>0</v>
      </c>
      <c r="E140" s="438"/>
      <c r="F140" s="390" t="s">
        <v>262</v>
      </c>
      <c r="G140" s="391"/>
      <c r="H140" s="437">
        <f>'[1]p26'!$D$144</f>
        <v>0</v>
      </c>
      <c r="I140" s="438"/>
      <c r="J140" s="390" t="s">
        <v>263</v>
      </c>
      <c r="K140" s="391"/>
      <c r="L140" s="437">
        <f>'[1]p26'!$G$144</f>
        <v>0</v>
      </c>
      <c r="M140" s="438"/>
      <c r="N140" s="112" t="s">
        <v>264</v>
      </c>
      <c r="O140" s="437">
        <f>'[1]p26'!$J$144</f>
        <v>0</v>
      </c>
      <c r="P140" s="438"/>
      <c r="Q140" s="449"/>
      <c r="R140" s="449"/>
    </row>
    <row r="141" spans="1:18" ht="12.75">
      <c r="A141" s="396"/>
      <c r="B141" s="396"/>
      <c r="C141" s="396"/>
      <c r="D141" s="396"/>
      <c r="E141" s="396"/>
      <c r="F141" s="396"/>
      <c r="G141" s="396"/>
      <c r="H141" s="396"/>
      <c r="I141" s="396"/>
      <c r="J141" s="396"/>
      <c r="K141" s="396"/>
      <c r="L141" s="396"/>
      <c r="M141" s="396"/>
      <c r="N141" s="396"/>
      <c r="O141" s="396"/>
      <c r="P141" s="396"/>
      <c r="Q141" s="449"/>
      <c r="R141" s="449"/>
    </row>
    <row r="142" spans="1:18" s="3" customFormat="1" ht="13.5" customHeight="1">
      <c r="A142" s="25" t="s">
        <v>80</v>
      </c>
      <c r="B142" s="394" t="str">
        <f>IF('[1]p26'!$A$147&lt;&gt;0,'[1]p26'!$A$147,"")</f>
        <v>Soluções Positivas para Problemas de Dirichlet em Domínios não Limitados do  Rn (Bolsa Pesquisa 2B CNPq).</v>
      </c>
      <c r="C142" s="394"/>
      <c r="D142" s="394"/>
      <c r="E142" s="394"/>
      <c r="F142" s="394"/>
      <c r="G142" s="394"/>
      <c r="H142" s="394"/>
      <c r="I142" s="395"/>
      <c r="J142" s="390" t="s">
        <v>259</v>
      </c>
      <c r="K142" s="391"/>
      <c r="L142" s="111" t="str">
        <f>IF('[1]p26'!$I$147&lt;&gt;0,'[1]p26'!$I$147,"")</f>
        <v>CNPq</v>
      </c>
      <c r="M142" s="61" t="s">
        <v>258</v>
      </c>
      <c r="N142" s="456" t="str">
        <f>IF('[1]p26'!$K$147&lt;&gt;0,'[1]p26'!$K$147,"")</f>
        <v>Concluído</v>
      </c>
      <c r="O142" s="456"/>
      <c r="P142" s="457"/>
      <c r="Q142" s="449"/>
      <c r="R142" s="449"/>
    </row>
    <row r="143" spans="1:18" s="3" customFormat="1" ht="13.5" customHeight="1">
      <c r="A143" s="25" t="s">
        <v>91</v>
      </c>
      <c r="B143" s="441" t="str">
        <f>IF('[1]p26'!$H$149&lt;&gt;0,'[1]p26'!$H$149,"")</f>
        <v>Coordenador</v>
      </c>
      <c r="C143" s="442"/>
      <c r="D143" s="454" t="s">
        <v>260</v>
      </c>
      <c r="E143" s="455"/>
      <c r="F143" s="450" t="str">
        <f>IF('[1]p26'!$A$149&lt;&gt;0,'[1]p26'!$A$149,"")</f>
        <v>Equações Dif. Parciais Elípticas e Análise Funcional não-Linear</v>
      </c>
      <c r="G143" s="450"/>
      <c r="H143" s="450"/>
      <c r="I143" s="450"/>
      <c r="J143" s="451"/>
      <c r="K143" s="25" t="s">
        <v>78</v>
      </c>
      <c r="L143" s="452">
        <f>IF('[1]p26'!$J$149&lt;&gt;0,'[1]p26'!$J$149,"")</f>
        <v>37834</v>
      </c>
      <c r="M143" s="453"/>
      <c r="N143" s="25" t="s">
        <v>79</v>
      </c>
      <c r="O143" s="452">
        <f>IF('[1]p26'!$K$149&lt;&gt;0,'[1]p26'!$K$149,"")</f>
        <v>39141</v>
      </c>
      <c r="P143" s="453"/>
      <c r="Q143" s="449"/>
      <c r="R143" s="449"/>
    </row>
    <row r="144" spans="1:18" ht="12.75">
      <c r="A144" s="390" t="s">
        <v>261</v>
      </c>
      <c r="B144" s="391"/>
      <c r="C144" s="391"/>
      <c r="D144" s="437">
        <f>'[1]p26'!$A$151</f>
        <v>0</v>
      </c>
      <c r="E144" s="438"/>
      <c r="F144" s="390" t="s">
        <v>265</v>
      </c>
      <c r="G144" s="391"/>
      <c r="H144" s="437">
        <f>'[1]p26'!$D$151</f>
        <v>0</v>
      </c>
      <c r="I144" s="438"/>
      <c r="J144" s="390" t="s">
        <v>263</v>
      </c>
      <c r="K144" s="391"/>
      <c r="L144" s="437">
        <f>'[1]p26'!$G$151</f>
        <v>0</v>
      </c>
      <c r="M144" s="438"/>
      <c r="N144" s="112" t="s">
        <v>264</v>
      </c>
      <c r="O144" s="437">
        <f>'[1]p26'!$J$151</f>
        <v>0</v>
      </c>
      <c r="P144" s="438"/>
      <c r="Q144" s="449"/>
      <c r="R144" s="449"/>
    </row>
    <row r="145" spans="1:18" ht="12.75">
      <c r="A145" s="396"/>
      <c r="B145" s="396"/>
      <c r="C145" s="396"/>
      <c r="D145" s="396"/>
      <c r="E145" s="396"/>
      <c r="F145" s="396"/>
      <c r="G145" s="396"/>
      <c r="H145" s="396"/>
      <c r="I145" s="396"/>
      <c r="J145" s="396"/>
      <c r="K145" s="396"/>
      <c r="L145" s="396"/>
      <c r="M145" s="396"/>
      <c r="N145" s="396"/>
      <c r="O145" s="396"/>
      <c r="P145" s="396"/>
      <c r="Q145" s="449"/>
      <c r="R145" s="449"/>
    </row>
    <row r="146" spans="1:18" s="3" customFormat="1" ht="13.5" customHeight="1">
      <c r="A146" s="25" t="s">
        <v>80</v>
      </c>
      <c r="B146" s="394" t="str">
        <f>IF('[1]p26'!$A$154&lt;&gt;0,'[1]p26'!$A$154,"")</f>
        <v>Equacoes Diferenciais Parciais e Aplicacoes - Projeto Casadinho PADCT/CNPq, Proc. 620017/2004-0</v>
      </c>
      <c r="C146" s="394"/>
      <c r="D146" s="394"/>
      <c r="E146" s="394"/>
      <c r="F146" s="394"/>
      <c r="G146" s="394"/>
      <c r="H146" s="394"/>
      <c r="I146" s="395"/>
      <c r="J146" s="390" t="s">
        <v>259</v>
      </c>
      <c r="K146" s="391"/>
      <c r="L146" s="111" t="str">
        <f>IF('[1]p26'!$I$154&lt;&gt;0,'[1]p26'!$I$154,"")</f>
        <v>CNPq</v>
      </c>
      <c r="M146" s="61" t="s">
        <v>258</v>
      </c>
      <c r="N146" s="456" t="str">
        <f>IF('[1]p26'!$K$154&lt;&gt;0,'[1]p26'!$K$154,"")</f>
        <v>Concluído</v>
      </c>
      <c r="O146" s="456"/>
      <c r="P146" s="457"/>
      <c r="Q146" s="449"/>
      <c r="R146" s="449"/>
    </row>
    <row r="147" spans="1:18" s="3" customFormat="1" ht="13.5" customHeight="1">
      <c r="A147" s="25" t="s">
        <v>91</v>
      </c>
      <c r="B147" s="441" t="str">
        <f>IF('[1]p26'!$H$156&lt;&gt;0,'[1]p26'!$H$156,"")</f>
        <v>Participante</v>
      </c>
      <c r="C147" s="442"/>
      <c r="D147" s="454" t="s">
        <v>260</v>
      </c>
      <c r="E147" s="455"/>
      <c r="F147" s="450" t="str">
        <f>IF('[1]p26'!$A$156&lt;&gt;0,'[1]p26'!$A$156,"")</f>
        <v>Analise/EDP</v>
      </c>
      <c r="G147" s="450"/>
      <c r="H147" s="450"/>
      <c r="I147" s="450"/>
      <c r="J147" s="451"/>
      <c r="K147" s="25" t="s">
        <v>78</v>
      </c>
      <c r="L147" s="452">
        <f>IF('[1]p26'!$J$156&lt;&gt;0,'[1]p26'!$J$156,"")</f>
        <v>38139</v>
      </c>
      <c r="M147" s="453"/>
      <c r="N147" s="25" t="s">
        <v>79</v>
      </c>
      <c r="O147" s="452">
        <f>IF('[1]p26'!$K$156&lt;&gt;0,'[1]p26'!$K$156,"")</f>
        <v>39081</v>
      </c>
      <c r="P147" s="453"/>
      <c r="Q147" s="449"/>
      <c r="R147" s="449"/>
    </row>
    <row r="148" spans="1:18" ht="12.75">
      <c r="A148" s="390" t="s">
        <v>261</v>
      </c>
      <c r="B148" s="391"/>
      <c r="C148" s="391"/>
      <c r="D148" s="437">
        <f>'[1]p26'!$A$158</f>
        <v>0</v>
      </c>
      <c r="E148" s="438"/>
      <c r="F148" s="390" t="s">
        <v>265</v>
      </c>
      <c r="G148" s="391"/>
      <c r="H148" s="437">
        <f>'[1]p26'!$D$158</f>
        <v>0</v>
      </c>
      <c r="I148" s="438"/>
      <c r="J148" s="390" t="s">
        <v>263</v>
      </c>
      <c r="K148" s="391"/>
      <c r="L148" s="437">
        <f>'[1]p26'!$G$158</f>
        <v>0</v>
      </c>
      <c r="M148" s="438"/>
      <c r="N148" s="112" t="s">
        <v>264</v>
      </c>
      <c r="O148" s="437">
        <f>'[1]p26'!$J$158</f>
        <v>0</v>
      </c>
      <c r="P148" s="438"/>
      <c r="Q148" s="449"/>
      <c r="R148" s="449"/>
    </row>
    <row r="149" spans="1:18" ht="12.75">
      <c r="A149" s="396"/>
      <c r="B149" s="396"/>
      <c r="C149" s="396"/>
      <c r="D149" s="396"/>
      <c r="E149" s="396"/>
      <c r="F149" s="396"/>
      <c r="G149" s="396"/>
      <c r="H149" s="396"/>
      <c r="I149" s="396"/>
      <c r="J149" s="396"/>
      <c r="K149" s="396"/>
      <c r="L149" s="396"/>
      <c r="M149" s="396"/>
      <c r="N149" s="396"/>
      <c r="O149" s="396"/>
      <c r="P149" s="396"/>
      <c r="Q149" s="449"/>
      <c r="R149" s="449"/>
    </row>
    <row r="150" spans="1:18" s="3" customFormat="1" ht="13.5" customHeight="1">
      <c r="A150" s="25" t="s">
        <v>80</v>
      </c>
      <c r="B150" s="394" t="str">
        <f>IF('[1]p26'!$A$161&lt;&gt;0,'[1]p26'!$A$161,"")</f>
        <v>V Ciclo de Conferências do DME</v>
      </c>
      <c r="C150" s="394"/>
      <c r="D150" s="394"/>
      <c r="E150" s="394"/>
      <c r="F150" s="394"/>
      <c r="G150" s="394"/>
      <c r="H150" s="394"/>
      <c r="I150" s="395"/>
      <c r="J150" s="390" t="s">
        <v>259</v>
      </c>
      <c r="K150" s="391"/>
      <c r="L150" s="111" t="str">
        <f>IF('[1]p26'!$I$161&lt;&gt;0,'[1]p26'!$I$161,"")</f>
        <v>CNPq</v>
      </c>
      <c r="M150" s="61" t="s">
        <v>258</v>
      </c>
      <c r="N150" s="456" t="str">
        <f>IF('[1]p26'!$K$161&lt;&gt;0,'[1]p26'!$K$161,"")</f>
        <v>Concluído</v>
      </c>
      <c r="O150" s="456"/>
      <c r="P150" s="457"/>
      <c r="Q150" s="449"/>
      <c r="R150" s="449"/>
    </row>
    <row r="151" spans="1:18" s="3" customFormat="1" ht="13.5" customHeight="1">
      <c r="A151" s="25" t="s">
        <v>91</v>
      </c>
      <c r="B151" s="441" t="str">
        <f>IF('[1]p26'!$H$163&lt;&gt;0,'[1]p26'!$H$163,"")</f>
        <v>Coordenador</v>
      </c>
      <c r="C151" s="442"/>
      <c r="D151" s="454" t="s">
        <v>260</v>
      </c>
      <c r="E151" s="455"/>
      <c r="F151" s="450" t="str">
        <f>IF('[1]p26'!$A$163&lt;&gt;0,'[1]p26'!$A$163,"")</f>
        <v>Matemática e Estatística</v>
      </c>
      <c r="G151" s="450"/>
      <c r="H151" s="450"/>
      <c r="I151" s="450"/>
      <c r="J151" s="451"/>
      <c r="K151" s="25" t="s">
        <v>78</v>
      </c>
      <c r="L151" s="452">
        <f>IF('[1]p26'!$J$163&lt;&gt;0,'[1]p26'!$J$163,"")</f>
        <v>38718</v>
      </c>
      <c r="M151" s="453"/>
      <c r="N151" s="25" t="s">
        <v>79</v>
      </c>
      <c r="O151" s="452">
        <f>IF('[1]p26'!$K$163&lt;&gt;0,'[1]p26'!$K$163,"")</f>
        <v>39082</v>
      </c>
      <c r="P151" s="453"/>
      <c r="Q151" s="449"/>
      <c r="R151" s="449"/>
    </row>
    <row r="152" spans="1:18" ht="12.75">
      <c r="A152" s="390" t="s">
        <v>261</v>
      </c>
      <c r="B152" s="391"/>
      <c r="C152" s="391"/>
      <c r="D152" s="437">
        <f>'[1]p26'!$A$165</f>
        <v>10000</v>
      </c>
      <c r="E152" s="438"/>
      <c r="F152" s="390" t="s">
        <v>265</v>
      </c>
      <c r="G152" s="391"/>
      <c r="H152" s="437">
        <f>'[1]p26'!$D$165</f>
        <v>10000</v>
      </c>
      <c r="I152" s="438"/>
      <c r="J152" s="390" t="s">
        <v>263</v>
      </c>
      <c r="K152" s="391"/>
      <c r="L152" s="437">
        <f>'[1]p26'!$G$165</f>
        <v>10000</v>
      </c>
      <c r="M152" s="438"/>
      <c r="N152" s="112" t="s">
        <v>264</v>
      </c>
      <c r="O152" s="437">
        <f>'[1]p26'!$J$165</f>
        <v>0</v>
      </c>
      <c r="P152" s="438"/>
      <c r="Q152" s="449"/>
      <c r="R152" s="449"/>
    </row>
    <row r="153" spans="1:18" ht="12.75">
      <c r="A153" s="396"/>
      <c r="B153" s="396"/>
      <c r="C153" s="396"/>
      <c r="D153" s="396"/>
      <c r="E153" s="396"/>
      <c r="F153" s="396"/>
      <c r="G153" s="396"/>
      <c r="H153" s="396"/>
      <c r="I153" s="396"/>
      <c r="J153" s="396"/>
      <c r="K153" s="396"/>
      <c r="L153" s="396"/>
      <c r="M153" s="396"/>
      <c r="N153" s="396"/>
      <c r="O153" s="396"/>
      <c r="P153" s="396"/>
      <c r="Q153" s="449"/>
      <c r="R153" s="449"/>
    </row>
    <row r="154" spans="1:19" s="46" customFormat="1" ht="11.25" customHeight="1">
      <c r="A154" s="390" t="str">
        <f>T('[1]p28'!$C$13:$G$13)</f>
        <v>Michelli Karinne Barros da Silva</v>
      </c>
      <c r="B154" s="391"/>
      <c r="C154" s="391"/>
      <c r="D154" s="391"/>
      <c r="E154" s="392"/>
      <c r="F154" s="447"/>
      <c r="G154" s="448"/>
      <c r="H154" s="448"/>
      <c r="I154" s="448"/>
      <c r="J154" s="448"/>
      <c r="K154" s="448"/>
      <c r="L154" s="448"/>
      <c r="M154" s="448"/>
      <c r="N154" s="448"/>
      <c r="O154" s="448"/>
      <c r="P154" s="448"/>
      <c r="Q154" s="449"/>
      <c r="R154" s="449"/>
      <c r="S154" s="39"/>
    </row>
    <row r="155" spans="1:18" s="3" customFormat="1" ht="13.5" customHeight="1">
      <c r="A155" s="25" t="s">
        <v>80</v>
      </c>
      <c r="B155" s="394" t="str">
        <f>IF('[1]p28'!$A$140&lt;&gt;0,'[1]p28'!$A$140,"")</f>
        <v>Modelos de Regressão Birbaum-Saunders Generalizados</v>
      </c>
      <c r="C155" s="394"/>
      <c r="D155" s="394"/>
      <c r="E155" s="394"/>
      <c r="F155" s="394"/>
      <c r="G155" s="394"/>
      <c r="H155" s="394"/>
      <c r="I155" s="395"/>
      <c r="J155" s="390" t="s">
        <v>259</v>
      </c>
      <c r="K155" s="391"/>
      <c r="L155" s="111">
        <f>IF('[1]p28'!$I$140&lt;&gt;0,'[1]p28'!$I$140,"")</f>
      </c>
      <c r="M155" s="61" t="s">
        <v>258</v>
      </c>
      <c r="N155" s="456" t="str">
        <f>IF('[1]p28'!$K$140&lt;&gt;0,'[1]p28'!$K$140,"")</f>
        <v>Concluído</v>
      </c>
      <c r="O155" s="456"/>
      <c r="P155" s="457"/>
      <c r="Q155" s="449"/>
      <c r="R155" s="449"/>
    </row>
    <row r="156" spans="1:18" s="3" customFormat="1" ht="13.5" customHeight="1">
      <c r="A156" s="25" t="s">
        <v>91</v>
      </c>
      <c r="B156" s="441" t="str">
        <f>IF('[1]p28'!$H$142&lt;&gt;0,'[1]p28'!$H$142,"")</f>
        <v>Coordenador</v>
      </c>
      <c r="C156" s="442"/>
      <c r="D156" s="454" t="s">
        <v>260</v>
      </c>
      <c r="E156" s="455"/>
      <c r="F156" s="450" t="str">
        <f>IF('[1]p28'!$A$142&lt;&gt;0,'[1]p28'!$A$142,"")</f>
        <v>Regressão</v>
      </c>
      <c r="G156" s="450"/>
      <c r="H156" s="450"/>
      <c r="I156" s="450"/>
      <c r="J156" s="451"/>
      <c r="K156" s="25" t="s">
        <v>78</v>
      </c>
      <c r="L156" s="452">
        <f>IF('[1]p28'!$J$142&lt;&gt;0,'[1]p28'!$J$142,"")</f>
        <v>38943</v>
      </c>
      <c r="M156" s="453"/>
      <c r="N156" s="25" t="s">
        <v>79</v>
      </c>
      <c r="O156" s="452">
        <f>IF('[1]p28'!$K$142&lt;&gt;0,'[1]p28'!$K$142,"")</f>
        <v>39198</v>
      </c>
      <c r="P156" s="453"/>
      <c r="Q156" s="449"/>
      <c r="R156" s="449"/>
    </row>
    <row r="157" spans="1:18" ht="12.75">
      <c r="A157" s="390" t="s">
        <v>261</v>
      </c>
      <c r="B157" s="391"/>
      <c r="C157" s="391"/>
      <c r="D157" s="437">
        <f>'[1]p28'!$A$144</f>
        <v>0</v>
      </c>
      <c r="E157" s="438"/>
      <c r="F157" s="390" t="s">
        <v>262</v>
      </c>
      <c r="G157" s="391"/>
      <c r="H157" s="437">
        <f>'[1]p28'!$D$144</f>
        <v>0</v>
      </c>
      <c r="I157" s="438"/>
      <c r="J157" s="390" t="s">
        <v>263</v>
      </c>
      <c r="K157" s="391"/>
      <c r="L157" s="437">
        <f>'[1]p28'!$G$144</f>
        <v>0</v>
      </c>
      <c r="M157" s="438"/>
      <c r="N157" s="112" t="s">
        <v>264</v>
      </c>
      <c r="O157" s="437">
        <f>'[1]p28'!$J$144</f>
        <v>0</v>
      </c>
      <c r="P157" s="438"/>
      <c r="Q157" s="449"/>
      <c r="R157" s="449"/>
    </row>
    <row r="158" spans="1:18" ht="12.75">
      <c r="A158" s="396"/>
      <c r="B158" s="396"/>
      <c r="C158" s="396"/>
      <c r="D158" s="396"/>
      <c r="E158" s="396"/>
      <c r="F158" s="396"/>
      <c r="G158" s="396"/>
      <c r="H158" s="396"/>
      <c r="I158" s="396"/>
      <c r="J158" s="396"/>
      <c r="K158" s="396"/>
      <c r="L158" s="396"/>
      <c r="M158" s="396"/>
      <c r="N158" s="396"/>
      <c r="O158" s="396"/>
      <c r="P158" s="396"/>
      <c r="Q158" s="449"/>
      <c r="R158" s="449"/>
    </row>
    <row r="159" spans="1:19" s="46" customFormat="1" ht="11.25" customHeight="1">
      <c r="A159" s="390" t="str">
        <f>T('[1]p31'!$C$13:$G$13)</f>
        <v>Rosana Marques da Silva</v>
      </c>
      <c r="B159" s="391"/>
      <c r="C159" s="391"/>
      <c r="D159" s="391"/>
      <c r="E159" s="392"/>
      <c r="F159" s="447"/>
      <c r="G159" s="448"/>
      <c r="H159" s="448"/>
      <c r="I159" s="448"/>
      <c r="J159" s="448"/>
      <c r="K159" s="448"/>
      <c r="L159" s="448"/>
      <c r="M159" s="448"/>
      <c r="N159" s="448"/>
      <c r="O159" s="448"/>
      <c r="P159" s="448"/>
      <c r="Q159" s="449"/>
      <c r="R159" s="449"/>
      <c r="S159" s="39"/>
    </row>
    <row r="160" spans="1:18" s="3" customFormat="1" ht="13.5" customHeight="1">
      <c r="A160" s="25" t="s">
        <v>80</v>
      </c>
      <c r="B160" s="394" t="str">
        <f>IF('[1]p31'!$A$140&lt;&gt;0,'[1]p31'!$A$140,"")</f>
        <v>Modelos Deformáveis e Colisões</v>
      </c>
      <c r="C160" s="394"/>
      <c r="D160" s="394"/>
      <c r="E160" s="394"/>
      <c r="F160" s="394"/>
      <c r="G160" s="394"/>
      <c r="H160" s="394"/>
      <c r="I160" s="395"/>
      <c r="J160" s="390" t="s">
        <v>259</v>
      </c>
      <c r="K160" s="391"/>
      <c r="L160" s="111" t="str">
        <f>IF('[1]p31'!$I$140&lt;&gt;0,'[1]p31'!$I$140,"")</f>
        <v>CNPq</v>
      </c>
      <c r="M160" s="61" t="s">
        <v>258</v>
      </c>
      <c r="N160" s="456" t="str">
        <f>IF('[1]p31'!$K$140&lt;&gt;0,'[1]p31'!$K$140,"")</f>
        <v>Em andamento</v>
      </c>
      <c r="O160" s="456"/>
      <c r="P160" s="457"/>
      <c r="Q160" s="449"/>
      <c r="R160" s="449"/>
    </row>
    <row r="161" spans="1:18" s="3" customFormat="1" ht="13.5" customHeight="1">
      <c r="A161" s="25" t="s">
        <v>91</v>
      </c>
      <c r="B161" s="441" t="str">
        <f>IF('[1]p31'!$H$142&lt;&gt;0,'[1]p31'!$H$142,"")</f>
        <v>Participante</v>
      </c>
      <c r="C161" s="442"/>
      <c r="D161" s="454" t="s">
        <v>260</v>
      </c>
      <c r="E161" s="455"/>
      <c r="F161" s="450" t="str">
        <f>IF('[1]p31'!$A$142&lt;&gt;0,'[1]p31'!$A$142,"")</f>
        <v>Modelagem Geométrica</v>
      </c>
      <c r="G161" s="450"/>
      <c r="H161" s="450"/>
      <c r="I161" s="450"/>
      <c r="J161" s="451"/>
      <c r="K161" s="25" t="s">
        <v>78</v>
      </c>
      <c r="L161" s="452">
        <f>IF('[1]p31'!$J$142&lt;&gt;0,'[1]p31'!$J$142,"")</f>
        <v>38412</v>
      </c>
      <c r="M161" s="453"/>
      <c r="N161" s="25" t="s">
        <v>79</v>
      </c>
      <c r="O161" s="452">
        <f>IF('[1]p31'!$K$142&lt;&gt;0,'[1]p31'!$K$142,"")</f>
      </c>
      <c r="P161" s="453"/>
      <c r="Q161" s="449"/>
      <c r="R161" s="449"/>
    </row>
    <row r="162" spans="1:18" ht="12.75">
      <c r="A162" s="390" t="s">
        <v>261</v>
      </c>
      <c r="B162" s="391"/>
      <c r="C162" s="391"/>
      <c r="D162" s="437">
        <f>'[1]p31'!$A$144</f>
        <v>0</v>
      </c>
      <c r="E162" s="438"/>
      <c r="F162" s="390" t="s">
        <v>262</v>
      </c>
      <c r="G162" s="391"/>
      <c r="H162" s="437">
        <f>'[1]p31'!$D$144</f>
        <v>0</v>
      </c>
      <c r="I162" s="438"/>
      <c r="J162" s="390" t="s">
        <v>263</v>
      </c>
      <c r="K162" s="391"/>
      <c r="L162" s="437">
        <f>'[1]p31'!$G$144</f>
        <v>0</v>
      </c>
      <c r="M162" s="438"/>
      <c r="N162" s="112" t="s">
        <v>264</v>
      </c>
      <c r="O162" s="437">
        <f>'[1]p31'!$J$144</f>
        <v>0</v>
      </c>
      <c r="P162" s="438"/>
      <c r="Q162" s="449"/>
      <c r="R162" s="449"/>
    </row>
    <row r="163" spans="1:18" ht="12.75">
      <c r="A163" s="396"/>
      <c r="B163" s="396"/>
      <c r="C163" s="396"/>
      <c r="D163" s="396"/>
      <c r="E163" s="396"/>
      <c r="F163" s="396"/>
      <c r="G163" s="396"/>
      <c r="H163" s="396"/>
      <c r="I163" s="396"/>
      <c r="J163" s="396"/>
      <c r="K163" s="396"/>
      <c r="L163" s="396"/>
      <c r="M163" s="396"/>
      <c r="N163" s="396"/>
      <c r="O163" s="396"/>
      <c r="P163" s="396"/>
      <c r="Q163" s="449"/>
      <c r="R163" s="449"/>
    </row>
    <row r="164" spans="1:18" s="3" customFormat="1" ht="13.5" customHeight="1">
      <c r="A164" s="25" t="s">
        <v>80</v>
      </c>
      <c r="B164" s="394" t="str">
        <f>IF('[1]p31'!$A$147&lt;&gt;0,'[1]p31'!$A$147,"")</f>
        <v>Modelagem Tridimensional de Objetos Geológicos</v>
      </c>
      <c r="C164" s="394"/>
      <c r="D164" s="394"/>
      <c r="E164" s="394"/>
      <c r="F164" s="394"/>
      <c r="G164" s="394"/>
      <c r="H164" s="394"/>
      <c r="I164" s="395"/>
      <c r="J164" s="390" t="s">
        <v>259</v>
      </c>
      <c r="K164" s="391"/>
      <c r="L164" s="111" t="str">
        <f>IF('[1]p31'!$I$147&lt;&gt;0,'[1]p31'!$I$147,"")</f>
        <v>ANP</v>
      </c>
      <c r="M164" s="61" t="s">
        <v>258</v>
      </c>
      <c r="N164" s="456" t="str">
        <f>IF('[1]p31'!$K$147&lt;&gt;0,'[1]p31'!$K$147,"")</f>
        <v>Em andamento</v>
      </c>
      <c r="O164" s="456"/>
      <c r="P164" s="457"/>
      <c r="Q164" s="449"/>
      <c r="R164" s="449"/>
    </row>
    <row r="165" spans="1:18" s="3" customFormat="1" ht="13.5" customHeight="1">
      <c r="A165" s="25" t="s">
        <v>91</v>
      </c>
      <c r="B165" s="441" t="str">
        <f>IF('[1]p31'!$H$149&lt;&gt;0,'[1]p31'!$H$149,"")</f>
        <v>Coordenador</v>
      </c>
      <c r="C165" s="442"/>
      <c r="D165" s="454" t="s">
        <v>260</v>
      </c>
      <c r="E165" s="455"/>
      <c r="F165" s="450" t="str">
        <f>IF('[1]p31'!$A$149&lt;&gt;0,'[1]p31'!$A$149,"")</f>
        <v>Modelagem Geométrica</v>
      </c>
      <c r="G165" s="450"/>
      <c r="H165" s="450"/>
      <c r="I165" s="450"/>
      <c r="J165" s="451"/>
      <c r="K165" s="25" t="s">
        <v>78</v>
      </c>
      <c r="L165" s="452">
        <f>IF('[1]p31'!$J$149&lt;&gt;0,'[1]p31'!$J$149,"")</f>
        <v>36678</v>
      </c>
      <c r="M165" s="453"/>
      <c r="N165" s="25" t="s">
        <v>79</v>
      </c>
      <c r="O165" s="452">
        <f>IF('[1]p31'!$K$149&lt;&gt;0,'[1]p31'!$K$149,"")</f>
        <v>39417</v>
      </c>
      <c r="P165" s="453"/>
      <c r="Q165" s="449"/>
      <c r="R165" s="449"/>
    </row>
    <row r="166" spans="1:18" ht="12.75">
      <c r="A166" s="390" t="s">
        <v>261</v>
      </c>
      <c r="B166" s="391"/>
      <c r="C166" s="391"/>
      <c r="D166" s="437">
        <f>'[1]p31'!$A$151</f>
        <v>0</v>
      </c>
      <c r="E166" s="438"/>
      <c r="F166" s="390" t="s">
        <v>265</v>
      </c>
      <c r="G166" s="391"/>
      <c r="H166" s="437">
        <f>'[1]p31'!$D$151</f>
        <v>0</v>
      </c>
      <c r="I166" s="438"/>
      <c r="J166" s="390" t="s">
        <v>263</v>
      </c>
      <c r="K166" s="391"/>
      <c r="L166" s="437">
        <f>'[1]p31'!$G$151</f>
        <v>0</v>
      </c>
      <c r="M166" s="438"/>
      <c r="N166" s="112" t="s">
        <v>264</v>
      </c>
      <c r="O166" s="437">
        <f>'[1]p31'!$J$151</f>
        <v>0</v>
      </c>
      <c r="P166" s="438"/>
      <c r="Q166" s="449"/>
      <c r="R166" s="449"/>
    </row>
    <row r="167" spans="1:18" ht="12.75">
      <c r="A167" s="396"/>
      <c r="B167" s="396"/>
      <c r="C167" s="396"/>
      <c r="D167" s="396"/>
      <c r="E167" s="396"/>
      <c r="F167" s="396"/>
      <c r="G167" s="396"/>
      <c r="H167" s="396"/>
      <c r="I167" s="396"/>
      <c r="J167" s="396"/>
      <c r="K167" s="396"/>
      <c r="L167" s="396"/>
      <c r="M167" s="396"/>
      <c r="N167" s="396"/>
      <c r="O167" s="396"/>
      <c r="P167" s="396"/>
      <c r="Q167" s="449"/>
      <c r="R167" s="449"/>
    </row>
    <row r="168" spans="1:19" s="46" customFormat="1" ht="11.25" customHeight="1">
      <c r="A168" s="390" t="str">
        <f>T('[1]p33'!$C$13:$G$13)</f>
        <v>Sérgio Mota Alves</v>
      </c>
      <c r="B168" s="391"/>
      <c r="C168" s="391"/>
      <c r="D168" s="391"/>
      <c r="E168" s="392"/>
      <c r="F168" s="447"/>
      <c r="G168" s="448"/>
      <c r="H168" s="448"/>
      <c r="I168" s="448"/>
      <c r="J168" s="448"/>
      <c r="K168" s="448"/>
      <c r="L168" s="448"/>
      <c r="M168" s="448"/>
      <c r="N168" s="448"/>
      <c r="O168" s="448"/>
      <c r="P168" s="448"/>
      <c r="Q168" s="449"/>
      <c r="R168" s="449"/>
      <c r="S168" s="39"/>
    </row>
    <row r="169" spans="1:18" s="3" customFormat="1" ht="13.5" customHeight="1">
      <c r="A169" s="25" t="s">
        <v>80</v>
      </c>
      <c r="B169" s="394" t="str">
        <f>IF('[1]p33'!$A$140&lt;&gt;0,'[1]p33'!$A$140,"")</f>
        <v>PI equivalência e não equivalência de álgebras</v>
      </c>
      <c r="C169" s="394"/>
      <c r="D169" s="394"/>
      <c r="E169" s="394"/>
      <c r="F169" s="394"/>
      <c r="G169" s="394"/>
      <c r="H169" s="394"/>
      <c r="I169" s="395"/>
      <c r="J169" s="390" t="s">
        <v>259</v>
      </c>
      <c r="K169" s="391"/>
      <c r="L169" s="111" t="str">
        <f>IF('[1]p33'!$I$140&lt;&gt;0,'[1]p33'!$I$140,"")</f>
        <v>CAPES</v>
      </c>
      <c r="M169" s="61" t="s">
        <v>258</v>
      </c>
      <c r="N169" s="456" t="str">
        <f>IF('[1]p33'!$K$140&lt;&gt;0,'[1]p33'!$K$140,"")</f>
        <v>Em andamento</v>
      </c>
      <c r="O169" s="456"/>
      <c r="P169" s="457"/>
      <c r="Q169" s="449"/>
      <c r="R169" s="449"/>
    </row>
    <row r="170" spans="1:18" s="3" customFormat="1" ht="13.5" customHeight="1">
      <c r="A170" s="25" t="s">
        <v>91</v>
      </c>
      <c r="B170" s="441" t="str">
        <f>IF('[1]p33'!$H$142&lt;&gt;0,'[1]p33'!$H$142,"")</f>
        <v>Participante</v>
      </c>
      <c r="C170" s="442"/>
      <c r="D170" s="454" t="s">
        <v>260</v>
      </c>
      <c r="E170" s="455"/>
      <c r="F170" s="450" t="str">
        <f>IF('[1]p33'!$A$142&lt;&gt;0,'[1]p33'!$A$142,"")</f>
        <v>Álgebras com identidades polinomiais</v>
      </c>
      <c r="G170" s="450"/>
      <c r="H170" s="450"/>
      <c r="I170" s="450"/>
      <c r="J170" s="451"/>
      <c r="K170" s="25" t="s">
        <v>78</v>
      </c>
      <c r="L170" s="452">
        <f>IF('[1]p33'!$J$142&lt;&gt;0,'[1]p33'!$J$142,"")</f>
        <v>38050</v>
      </c>
      <c r="M170" s="453"/>
      <c r="N170" s="25" t="s">
        <v>79</v>
      </c>
      <c r="O170" s="452">
        <f>IF('[1]p33'!$K$142&lt;&gt;0,'[1]p33'!$K$142,"")</f>
        <v>39066</v>
      </c>
      <c r="P170" s="453"/>
      <c r="Q170" s="449"/>
      <c r="R170" s="449"/>
    </row>
    <row r="171" spans="1:18" ht="12.75">
      <c r="A171" s="390" t="s">
        <v>261</v>
      </c>
      <c r="B171" s="391"/>
      <c r="C171" s="391"/>
      <c r="D171" s="437">
        <f>'[1]p33'!$A$144</f>
        <v>0</v>
      </c>
      <c r="E171" s="438"/>
      <c r="F171" s="390" t="s">
        <v>262</v>
      </c>
      <c r="G171" s="391"/>
      <c r="H171" s="437">
        <f>'[1]p33'!$D$144</f>
        <v>0</v>
      </c>
      <c r="I171" s="438"/>
      <c r="J171" s="390" t="s">
        <v>263</v>
      </c>
      <c r="K171" s="391"/>
      <c r="L171" s="437">
        <f>'[1]p33'!$G$144</f>
        <v>0</v>
      </c>
      <c r="M171" s="438"/>
      <c r="N171" s="112" t="s">
        <v>264</v>
      </c>
      <c r="O171" s="437">
        <f>'[1]p33'!$J$144</f>
        <v>0</v>
      </c>
      <c r="P171" s="438"/>
      <c r="Q171" s="449"/>
      <c r="R171" s="449"/>
    </row>
    <row r="172" spans="1:18" ht="12.75">
      <c r="A172" s="396"/>
      <c r="B172" s="396"/>
      <c r="C172" s="396"/>
      <c r="D172" s="396"/>
      <c r="E172" s="396"/>
      <c r="F172" s="396"/>
      <c r="G172" s="396"/>
      <c r="H172" s="396"/>
      <c r="I172" s="396"/>
      <c r="J172" s="396"/>
      <c r="K172" s="396"/>
      <c r="L172" s="396"/>
      <c r="M172" s="396"/>
      <c r="N172" s="396"/>
      <c r="O172" s="396"/>
      <c r="P172" s="396"/>
      <c r="Q172" s="449"/>
      <c r="R172" s="449"/>
    </row>
    <row r="173" spans="1:18" s="3" customFormat="1" ht="13.5" customHeight="1">
      <c r="A173" s="25" t="s">
        <v>80</v>
      </c>
      <c r="B173" s="394" t="str">
        <f>IF('[1]p33'!$A$147&lt;&gt;0,'[1]p33'!$A$147,"")</f>
        <v>Polinômio central graduado para o produto tensorial pela álgebra exterior</v>
      </c>
      <c r="C173" s="394"/>
      <c r="D173" s="394"/>
      <c r="E173" s="394"/>
      <c r="F173" s="394"/>
      <c r="G173" s="394"/>
      <c r="H173" s="394"/>
      <c r="I173" s="395"/>
      <c r="J173" s="390" t="s">
        <v>259</v>
      </c>
      <c r="K173" s="391"/>
      <c r="L173" s="111" t="str">
        <f>IF('[1]p33'!$I$147&lt;&gt;0,'[1]p33'!$I$147,"")</f>
        <v>CNPq</v>
      </c>
      <c r="M173" s="61" t="s">
        <v>258</v>
      </c>
      <c r="N173" s="456" t="str">
        <f>IF('[1]p33'!$K$147&lt;&gt;0,'[1]p33'!$K$147,"")</f>
        <v>Concluído</v>
      </c>
      <c r="O173" s="456"/>
      <c r="P173" s="457"/>
      <c r="Q173" s="449"/>
      <c r="R173" s="449"/>
    </row>
    <row r="174" spans="1:18" s="3" customFormat="1" ht="13.5" customHeight="1">
      <c r="A174" s="25" t="s">
        <v>91</v>
      </c>
      <c r="B174" s="441" t="str">
        <f>IF('[1]p33'!$H$149&lt;&gt;0,'[1]p33'!$H$149,"")</f>
        <v>Participante</v>
      </c>
      <c r="C174" s="442"/>
      <c r="D174" s="454" t="s">
        <v>260</v>
      </c>
      <c r="E174" s="455"/>
      <c r="F174" s="450" t="str">
        <f>IF('[1]p33'!$A$149&lt;&gt;0,'[1]p33'!$A$149,"")</f>
        <v>Álgebras com identidades polinomiais</v>
      </c>
      <c r="G174" s="450"/>
      <c r="H174" s="450"/>
      <c r="I174" s="450"/>
      <c r="J174" s="451"/>
      <c r="K174" s="25" t="s">
        <v>78</v>
      </c>
      <c r="L174" s="452">
        <f>IF('[1]p33'!$J$149&lt;&gt;0,'[1]p33'!$J$149,"")</f>
        <v>39071</v>
      </c>
      <c r="M174" s="453"/>
      <c r="N174" s="25" t="s">
        <v>79</v>
      </c>
      <c r="O174" s="452">
        <f>IF('[1]p33'!$K$149&lt;&gt;0,'[1]p33'!$K$149,"")</f>
        <v>39225</v>
      </c>
      <c r="P174" s="453"/>
      <c r="Q174" s="449"/>
      <c r="R174" s="449"/>
    </row>
    <row r="175" spans="1:18" ht="12.75">
      <c r="A175" s="390" t="s">
        <v>261</v>
      </c>
      <c r="B175" s="391"/>
      <c r="C175" s="391"/>
      <c r="D175" s="437">
        <f>'[1]p33'!$A$151</f>
        <v>0</v>
      </c>
      <c r="E175" s="438"/>
      <c r="F175" s="390" t="s">
        <v>265</v>
      </c>
      <c r="G175" s="391"/>
      <c r="H175" s="437">
        <f>'[1]p33'!$D$151</f>
        <v>0</v>
      </c>
      <c r="I175" s="438"/>
      <c r="J175" s="390" t="s">
        <v>263</v>
      </c>
      <c r="K175" s="391"/>
      <c r="L175" s="437">
        <f>'[1]p33'!$G$151</f>
        <v>0</v>
      </c>
      <c r="M175" s="438"/>
      <c r="N175" s="112" t="s">
        <v>264</v>
      </c>
      <c r="O175" s="437">
        <f>'[1]p33'!$J$151</f>
        <v>0</v>
      </c>
      <c r="P175" s="438"/>
      <c r="Q175" s="449"/>
      <c r="R175" s="449"/>
    </row>
    <row r="176" spans="1:18" ht="12.75">
      <c r="A176" s="396"/>
      <c r="B176" s="396"/>
      <c r="C176" s="396"/>
      <c r="D176" s="396"/>
      <c r="E176" s="396"/>
      <c r="F176" s="396"/>
      <c r="G176" s="396"/>
      <c r="H176" s="396"/>
      <c r="I176" s="396"/>
      <c r="J176" s="396"/>
      <c r="K176" s="396"/>
      <c r="L176" s="396"/>
      <c r="M176" s="396"/>
      <c r="N176" s="396"/>
      <c r="O176" s="396"/>
      <c r="P176" s="396"/>
      <c r="Q176" s="449"/>
      <c r="R176" s="449"/>
    </row>
    <row r="177" spans="1:18" s="3" customFormat="1" ht="13.5" customHeight="1">
      <c r="A177" s="25" t="s">
        <v>80</v>
      </c>
      <c r="B177" s="394" t="str">
        <f>IF('[1]p33'!$A$154&lt;&gt;0,'[1]p33'!$A$154,"")</f>
        <v>Identidades polinomiais fracas</v>
      </c>
      <c r="C177" s="394"/>
      <c r="D177" s="394"/>
      <c r="E177" s="394"/>
      <c r="F177" s="394"/>
      <c r="G177" s="394"/>
      <c r="H177" s="394"/>
      <c r="I177" s="395"/>
      <c r="J177" s="390" t="s">
        <v>259</v>
      </c>
      <c r="K177" s="391"/>
      <c r="L177" s="111" t="str">
        <f>IF('[1]p33'!$I$154&lt;&gt;0,'[1]p33'!$I$154,"")</f>
        <v>CNPq</v>
      </c>
      <c r="M177" s="61" t="s">
        <v>258</v>
      </c>
      <c r="N177" s="456" t="str">
        <f>IF('[1]p33'!$K$154&lt;&gt;0,'[1]p33'!$K$154,"")</f>
        <v>Em andamento</v>
      </c>
      <c r="O177" s="456"/>
      <c r="P177" s="457"/>
      <c r="Q177" s="449"/>
      <c r="R177" s="449"/>
    </row>
    <row r="178" spans="1:18" s="3" customFormat="1" ht="13.5" customHeight="1">
      <c r="A178" s="25" t="s">
        <v>91</v>
      </c>
      <c r="B178" s="441" t="str">
        <f>IF('[1]p33'!$H$156&lt;&gt;0,'[1]p33'!$H$156,"")</f>
        <v>Coordenador</v>
      </c>
      <c r="C178" s="442"/>
      <c r="D178" s="454" t="s">
        <v>260</v>
      </c>
      <c r="E178" s="455"/>
      <c r="F178" s="450" t="str">
        <f>IF('[1]p33'!$A$156&lt;&gt;0,'[1]p33'!$A$156,"")</f>
        <v>Álgebras com identidades polinomiais</v>
      </c>
      <c r="G178" s="450"/>
      <c r="H178" s="450"/>
      <c r="I178" s="450"/>
      <c r="J178" s="451"/>
      <c r="K178" s="25" t="s">
        <v>78</v>
      </c>
      <c r="L178" s="452">
        <f>IF('[1]p33'!$J$156&lt;&gt;0,'[1]p33'!$J$156,"")</f>
        <v>39070</v>
      </c>
      <c r="M178" s="453"/>
      <c r="N178" s="25" t="s">
        <v>79</v>
      </c>
      <c r="O178" s="452">
        <f>IF('[1]p33'!$K$156&lt;&gt;0,'[1]p33'!$K$156,"")</f>
      </c>
      <c r="P178" s="453"/>
      <c r="Q178" s="449"/>
      <c r="R178" s="449"/>
    </row>
    <row r="179" spans="1:18" ht="12.75">
      <c r="A179" s="390" t="s">
        <v>261</v>
      </c>
      <c r="B179" s="391"/>
      <c r="C179" s="391"/>
      <c r="D179" s="437">
        <f>'[1]p33'!$A$158</f>
        <v>0</v>
      </c>
      <c r="E179" s="438"/>
      <c r="F179" s="390" t="s">
        <v>265</v>
      </c>
      <c r="G179" s="391"/>
      <c r="H179" s="437">
        <f>'[1]p33'!$D$158</f>
        <v>0</v>
      </c>
      <c r="I179" s="438"/>
      <c r="J179" s="390" t="s">
        <v>263</v>
      </c>
      <c r="K179" s="391"/>
      <c r="L179" s="437">
        <f>'[1]p33'!$G$158</f>
        <v>0</v>
      </c>
      <c r="M179" s="438"/>
      <c r="N179" s="112" t="s">
        <v>264</v>
      </c>
      <c r="O179" s="437">
        <f>'[1]p33'!$J$158</f>
        <v>0</v>
      </c>
      <c r="P179" s="438"/>
      <c r="Q179" s="449"/>
      <c r="R179" s="449"/>
    </row>
    <row r="180" spans="1:18" ht="12.75">
      <c r="A180" s="396"/>
      <c r="B180" s="396"/>
      <c r="C180" s="396"/>
      <c r="D180" s="396"/>
      <c r="E180" s="396"/>
      <c r="F180" s="396"/>
      <c r="G180" s="396"/>
      <c r="H180" s="396"/>
      <c r="I180" s="396"/>
      <c r="J180" s="396"/>
      <c r="K180" s="396"/>
      <c r="L180" s="396"/>
      <c r="M180" s="396"/>
      <c r="N180" s="396"/>
      <c r="O180" s="396"/>
      <c r="P180" s="396"/>
      <c r="Q180" s="449"/>
      <c r="R180" s="449"/>
    </row>
    <row r="181" spans="1:18" s="3" customFormat="1" ht="13.5" customHeight="1">
      <c r="A181" s="25" t="s">
        <v>80</v>
      </c>
      <c r="B181" s="394" t="str">
        <f>IF('[1]p33'!$A$161&lt;&gt;0,'[1]p33'!$A$161,"")</f>
        <v>Equações Dif.  Aplicadas e Álgebra com Identidades Polinomiais (Casadinho, Proc.620025/2006-9)</v>
      </c>
      <c r="C181" s="394"/>
      <c r="D181" s="394"/>
      <c r="E181" s="394"/>
      <c r="F181" s="394"/>
      <c r="G181" s="394"/>
      <c r="H181" s="394"/>
      <c r="I181" s="395"/>
      <c r="J181" s="390" t="s">
        <v>259</v>
      </c>
      <c r="K181" s="391"/>
      <c r="L181" s="111" t="str">
        <f>IF('[1]p33'!$I$161&lt;&gt;0,'[1]p33'!$I$161,"")</f>
        <v>CNPq</v>
      </c>
      <c r="M181" s="61" t="s">
        <v>258</v>
      </c>
      <c r="N181" s="456" t="str">
        <f>IF('[1]p33'!$K$161&lt;&gt;0,'[1]p33'!$K$161,"")</f>
        <v>Em andamento</v>
      </c>
      <c r="O181" s="456"/>
      <c r="P181" s="457"/>
      <c r="Q181" s="449"/>
      <c r="R181" s="449"/>
    </row>
    <row r="182" spans="1:18" s="3" customFormat="1" ht="13.5" customHeight="1">
      <c r="A182" s="25" t="s">
        <v>91</v>
      </c>
      <c r="B182" s="441" t="str">
        <f>IF('[1]p33'!$H$163&lt;&gt;0,'[1]p33'!$H$163,"")</f>
        <v>Participante</v>
      </c>
      <c r="C182" s="442"/>
      <c r="D182" s="454" t="s">
        <v>260</v>
      </c>
      <c r="E182" s="455"/>
      <c r="F182" s="450" t="str">
        <f>IF('[1]p33'!$A$163&lt;&gt;0,'[1]p33'!$A$163,"")</f>
        <v>Matemática</v>
      </c>
      <c r="G182" s="450"/>
      <c r="H182" s="450"/>
      <c r="I182" s="450"/>
      <c r="J182" s="451"/>
      <c r="K182" s="25" t="s">
        <v>78</v>
      </c>
      <c r="L182" s="452">
        <f>IF('[1]p33'!$J$163&lt;&gt;0,'[1]p33'!$J$163,"")</f>
        <v>39144</v>
      </c>
      <c r="M182" s="453"/>
      <c r="N182" s="25" t="s">
        <v>79</v>
      </c>
      <c r="O182" s="452">
        <f>IF('[1]p33'!$K$163&lt;&gt;0,'[1]p33'!$K$163,"")</f>
        <v>39874</v>
      </c>
      <c r="P182" s="453"/>
      <c r="Q182" s="449"/>
      <c r="R182" s="449"/>
    </row>
    <row r="183" spans="1:18" ht="12.75">
      <c r="A183" s="390" t="s">
        <v>261</v>
      </c>
      <c r="B183" s="391"/>
      <c r="C183" s="391"/>
      <c r="D183" s="437">
        <f>'[1]p33'!$A$165</f>
        <v>0</v>
      </c>
      <c r="E183" s="438"/>
      <c r="F183" s="390" t="s">
        <v>265</v>
      </c>
      <c r="G183" s="391"/>
      <c r="H183" s="437">
        <f>'[1]p33'!$D$165</f>
        <v>0</v>
      </c>
      <c r="I183" s="438"/>
      <c r="J183" s="390" t="s">
        <v>263</v>
      </c>
      <c r="K183" s="391"/>
      <c r="L183" s="437">
        <f>'[1]p33'!$G$165</f>
        <v>0</v>
      </c>
      <c r="M183" s="438"/>
      <c r="N183" s="112" t="s">
        <v>264</v>
      </c>
      <c r="O183" s="437">
        <f>'[1]p33'!$J$165</f>
        <v>0</v>
      </c>
      <c r="P183" s="438"/>
      <c r="Q183" s="449"/>
      <c r="R183" s="449"/>
    </row>
    <row r="184" spans="1:18" ht="12.75">
      <c r="A184" s="396"/>
      <c r="B184" s="396"/>
      <c r="C184" s="396"/>
      <c r="D184" s="396"/>
      <c r="E184" s="396"/>
      <c r="F184" s="396"/>
      <c r="G184" s="396"/>
      <c r="H184" s="396"/>
      <c r="I184" s="396"/>
      <c r="J184" s="396"/>
      <c r="K184" s="396"/>
      <c r="L184" s="396"/>
      <c r="M184" s="396"/>
      <c r="N184" s="396"/>
      <c r="O184" s="396"/>
      <c r="P184" s="396"/>
      <c r="Q184" s="449"/>
      <c r="R184" s="449"/>
    </row>
    <row r="185" spans="1:19" s="46" customFormat="1" ht="11.25" customHeight="1">
      <c r="A185" s="390" t="str">
        <f>T('[1]p35'!$C$13:$G$13)</f>
        <v>Vanio Fragoso de Melo</v>
      </c>
      <c r="B185" s="391"/>
      <c r="C185" s="391"/>
      <c r="D185" s="391"/>
      <c r="E185" s="392"/>
      <c r="F185" s="447"/>
      <c r="G185" s="448"/>
      <c r="H185" s="448"/>
      <c r="I185" s="448"/>
      <c r="J185" s="448"/>
      <c r="K185" s="448"/>
      <c r="L185" s="448"/>
      <c r="M185" s="448"/>
      <c r="N185" s="448"/>
      <c r="O185" s="448"/>
      <c r="P185" s="448"/>
      <c r="Q185" s="449"/>
      <c r="R185" s="449"/>
      <c r="S185" s="39"/>
    </row>
    <row r="186" spans="1:18" s="3" customFormat="1" ht="13.5" customHeight="1">
      <c r="A186" s="25" t="s">
        <v>80</v>
      </c>
      <c r="B186" s="394" t="str">
        <f>IF('[1]p35'!$A$140&lt;&gt;0,'[1]p35'!$A$140,"")</f>
        <v>Modelos Deformáveis e Algoritmos de Colisões</v>
      </c>
      <c r="C186" s="394"/>
      <c r="D186" s="394"/>
      <c r="E186" s="394"/>
      <c r="F186" s="394"/>
      <c r="G186" s="394"/>
      <c r="H186" s="394"/>
      <c r="I186" s="395"/>
      <c r="J186" s="390" t="s">
        <v>259</v>
      </c>
      <c r="K186" s="391"/>
      <c r="L186" s="111">
        <f>IF('[1]p35'!$I$140&lt;&gt;0,'[1]p35'!$I$140,"")</f>
      </c>
      <c r="M186" s="61" t="s">
        <v>258</v>
      </c>
      <c r="N186" s="456" t="str">
        <f>IF('[1]p35'!$K$140&lt;&gt;0,'[1]p35'!$K$140,"")</f>
        <v>Em andamento</v>
      </c>
      <c r="O186" s="456"/>
      <c r="P186" s="457"/>
      <c r="Q186" s="449"/>
      <c r="R186" s="449"/>
    </row>
    <row r="187" spans="1:18" s="3" customFormat="1" ht="13.5" customHeight="1">
      <c r="A187" s="25" t="s">
        <v>91</v>
      </c>
      <c r="B187" s="441" t="str">
        <f>IF('[1]p35'!$H$142&lt;&gt;0,'[1]p35'!$H$142,"")</f>
        <v>Coordenador</v>
      </c>
      <c r="C187" s="442"/>
      <c r="D187" s="454" t="s">
        <v>260</v>
      </c>
      <c r="E187" s="455"/>
      <c r="F187" s="450" t="str">
        <f>IF('[1]p35'!$A$142&lt;&gt;0,'[1]p35'!$A$142,"")</f>
        <v>Computação Gráfica</v>
      </c>
      <c r="G187" s="450"/>
      <c r="H187" s="450"/>
      <c r="I187" s="450"/>
      <c r="J187" s="451"/>
      <c r="K187" s="25" t="s">
        <v>78</v>
      </c>
      <c r="L187" s="452">
        <f>IF('[1]p35'!$J$142&lt;&gt;0,'[1]p35'!$J$142,"")</f>
        <v>38412</v>
      </c>
      <c r="M187" s="453"/>
      <c r="N187" s="25" t="s">
        <v>79</v>
      </c>
      <c r="O187" s="452">
        <f>IF('[1]p35'!$K$142&lt;&gt;0,'[1]p35'!$K$142,"")</f>
      </c>
      <c r="P187" s="453"/>
      <c r="Q187" s="449"/>
      <c r="R187" s="449"/>
    </row>
    <row r="188" spans="1:18" ht="12.75">
      <c r="A188" s="390" t="s">
        <v>261</v>
      </c>
      <c r="B188" s="391"/>
      <c r="C188" s="391"/>
      <c r="D188" s="437">
        <f>'[1]p35'!$A$144</f>
        <v>0</v>
      </c>
      <c r="E188" s="438"/>
      <c r="F188" s="390" t="s">
        <v>262</v>
      </c>
      <c r="G188" s="391"/>
      <c r="H188" s="437">
        <f>'[1]p35'!$D$144</f>
        <v>0</v>
      </c>
      <c r="I188" s="438"/>
      <c r="J188" s="390" t="s">
        <v>263</v>
      </c>
      <c r="K188" s="391"/>
      <c r="L188" s="437">
        <f>'[1]p35'!$G$144</f>
        <v>0</v>
      </c>
      <c r="M188" s="438"/>
      <c r="N188" s="112" t="s">
        <v>264</v>
      </c>
      <c r="O188" s="437">
        <f>'[1]p35'!$J$144</f>
        <v>0</v>
      </c>
      <c r="P188" s="438"/>
      <c r="Q188" s="449"/>
      <c r="R188" s="449"/>
    </row>
    <row r="189" spans="1:18" ht="12.75">
      <c r="A189" s="396"/>
      <c r="B189" s="396"/>
      <c r="C189" s="396"/>
      <c r="D189" s="396"/>
      <c r="E189" s="396"/>
      <c r="F189" s="396"/>
      <c r="G189" s="396"/>
      <c r="H189" s="396"/>
      <c r="I189" s="396"/>
      <c r="J189" s="396"/>
      <c r="K189" s="396"/>
      <c r="L189" s="396"/>
      <c r="M189" s="396"/>
      <c r="N189" s="396"/>
      <c r="O189" s="396"/>
      <c r="P189" s="396"/>
      <c r="Q189" s="449"/>
      <c r="R189" s="449"/>
    </row>
    <row r="190" spans="1:19" s="46" customFormat="1" ht="11.25" customHeight="1">
      <c r="A190" s="390" t="str">
        <f>T('[1]p45'!$C$13:$G$13)</f>
        <v>Aparecido Jesuino de Souza</v>
      </c>
      <c r="B190" s="391"/>
      <c r="C190" s="391"/>
      <c r="D190" s="391"/>
      <c r="E190" s="392"/>
      <c r="F190" s="447"/>
      <c r="G190" s="448"/>
      <c r="H190" s="448"/>
      <c r="I190" s="448"/>
      <c r="J190" s="448"/>
      <c r="K190" s="448"/>
      <c r="L190" s="448"/>
      <c r="M190" s="448"/>
      <c r="N190" s="448"/>
      <c r="O190" s="448"/>
      <c r="P190" s="448"/>
      <c r="Q190" s="449"/>
      <c r="R190" s="449"/>
      <c r="S190" s="39"/>
    </row>
    <row r="191" spans="1:18" s="3" customFormat="1" ht="13.5" customHeight="1">
      <c r="A191" s="25" t="s">
        <v>80</v>
      </c>
      <c r="B191" s="394" t="str">
        <f>IF('[1]p45'!$A$140&lt;&gt;0,'[1]p45'!$A$140,"")</f>
        <v>Equações Dif.  Aplicadas e Álgebra com Identidades Polinomiais (Casadinho, Proc.620025/2006-9)</v>
      </c>
      <c r="C191" s="394"/>
      <c r="D191" s="394"/>
      <c r="E191" s="394"/>
      <c r="F191" s="394"/>
      <c r="G191" s="394"/>
      <c r="H191" s="394"/>
      <c r="I191" s="395"/>
      <c r="J191" s="390" t="s">
        <v>259</v>
      </c>
      <c r="K191" s="391"/>
      <c r="L191" s="111" t="str">
        <f>IF('[1]p45'!$I$140&lt;&gt;0,'[1]p45'!$I$140,"")</f>
        <v>CNPq</v>
      </c>
      <c r="M191" s="61" t="s">
        <v>258</v>
      </c>
      <c r="N191" s="456" t="str">
        <f>IF('[1]p45'!$K$140&lt;&gt;0,'[1]p45'!$K$140,"")</f>
        <v>Em andamento</v>
      </c>
      <c r="O191" s="456"/>
      <c r="P191" s="457"/>
      <c r="Q191" s="449"/>
      <c r="R191" s="449"/>
    </row>
    <row r="192" spans="1:18" s="3" customFormat="1" ht="13.5" customHeight="1">
      <c r="A192" s="25" t="s">
        <v>91</v>
      </c>
      <c r="B192" s="441" t="str">
        <f>IF('[1]p45'!$H$142&lt;&gt;0,'[1]p45'!$H$142,"")</f>
        <v>Participante</v>
      </c>
      <c r="C192" s="442"/>
      <c r="D192" s="454" t="s">
        <v>260</v>
      </c>
      <c r="E192" s="455"/>
      <c r="F192" s="450" t="str">
        <f>IF('[1]p45'!$A$142&lt;&gt;0,'[1]p45'!$A$142,"")</f>
        <v>Matemática</v>
      </c>
      <c r="G192" s="450"/>
      <c r="H192" s="450"/>
      <c r="I192" s="450"/>
      <c r="J192" s="451"/>
      <c r="K192" s="25" t="s">
        <v>78</v>
      </c>
      <c r="L192" s="452">
        <f>IF('[1]p45'!$J$142&lt;&gt;0,'[1]p45'!$J$142,"")</f>
        <v>39144</v>
      </c>
      <c r="M192" s="453"/>
      <c r="N192" s="25" t="s">
        <v>79</v>
      </c>
      <c r="O192" s="452">
        <f>IF('[1]p45'!$K$142&lt;&gt;0,'[1]p45'!$K$142,"")</f>
        <v>39874</v>
      </c>
      <c r="P192" s="453"/>
      <c r="Q192" s="449"/>
      <c r="R192" s="449"/>
    </row>
    <row r="193" spans="1:18" ht="12.75">
      <c r="A193" s="390" t="s">
        <v>261</v>
      </c>
      <c r="B193" s="391"/>
      <c r="C193" s="391"/>
      <c r="D193" s="437">
        <f>'[1]p45'!$A$144</f>
        <v>0</v>
      </c>
      <c r="E193" s="438"/>
      <c r="F193" s="390" t="s">
        <v>262</v>
      </c>
      <c r="G193" s="391"/>
      <c r="H193" s="437">
        <f>'[1]p45'!$D$144</f>
        <v>0</v>
      </c>
      <c r="I193" s="438"/>
      <c r="J193" s="390" t="s">
        <v>263</v>
      </c>
      <c r="K193" s="391"/>
      <c r="L193" s="437">
        <f>'[1]p45'!$G$144</f>
        <v>0</v>
      </c>
      <c r="M193" s="438"/>
      <c r="N193" s="112" t="s">
        <v>264</v>
      </c>
      <c r="O193" s="437">
        <f>'[1]p45'!$J$144</f>
        <v>0</v>
      </c>
      <c r="P193" s="438"/>
      <c r="Q193" s="449"/>
      <c r="R193" s="449"/>
    </row>
  </sheetData>
  <sheetProtection password="CA19" sheet="1" objects="1" scenarios="1"/>
  <mergeCells count="729">
    <mergeCell ref="A189:P189"/>
    <mergeCell ref="D192:E192"/>
    <mergeCell ref="D193:E193"/>
    <mergeCell ref="A190:E190"/>
    <mergeCell ref="B192:C192"/>
    <mergeCell ref="L193:M193"/>
    <mergeCell ref="O193:P193"/>
    <mergeCell ref="F190:P190"/>
    <mergeCell ref="B191:I191"/>
    <mergeCell ref="J191:K191"/>
    <mergeCell ref="J188:K188"/>
    <mergeCell ref="L188:M188"/>
    <mergeCell ref="O188:P188"/>
    <mergeCell ref="B187:C187"/>
    <mergeCell ref="D187:E187"/>
    <mergeCell ref="A188:C188"/>
    <mergeCell ref="D188:E188"/>
    <mergeCell ref="F188:G188"/>
    <mergeCell ref="H188:I188"/>
    <mergeCell ref="F187:J187"/>
    <mergeCell ref="A184:P184"/>
    <mergeCell ref="L187:M187"/>
    <mergeCell ref="A185:E185"/>
    <mergeCell ref="F185:P185"/>
    <mergeCell ref="B186:I186"/>
    <mergeCell ref="J186:K186"/>
    <mergeCell ref="N186:P186"/>
    <mergeCell ref="O187:P187"/>
    <mergeCell ref="J183:K183"/>
    <mergeCell ref="L183:M183"/>
    <mergeCell ref="O183:P183"/>
    <mergeCell ref="B182:C182"/>
    <mergeCell ref="D182:E182"/>
    <mergeCell ref="A183:C183"/>
    <mergeCell ref="D183:E183"/>
    <mergeCell ref="F183:G183"/>
    <mergeCell ref="H183:I183"/>
    <mergeCell ref="F182:J182"/>
    <mergeCell ref="L182:M182"/>
    <mergeCell ref="A180:P180"/>
    <mergeCell ref="B181:I181"/>
    <mergeCell ref="J181:K181"/>
    <mergeCell ref="N181:P181"/>
    <mergeCell ref="O182:P182"/>
    <mergeCell ref="J179:K179"/>
    <mergeCell ref="L179:M179"/>
    <mergeCell ref="O179:P179"/>
    <mergeCell ref="B178:C178"/>
    <mergeCell ref="D178:E178"/>
    <mergeCell ref="A179:C179"/>
    <mergeCell ref="D179:E179"/>
    <mergeCell ref="F179:G179"/>
    <mergeCell ref="H179:I179"/>
    <mergeCell ref="F178:J178"/>
    <mergeCell ref="L178:M178"/>
    <mergeCell ref="A176:P176"/>
    <mergeCell ref="B177:I177"/>
    <mergeCell ref="J177:K177"/>
    <mergeCell ref="N177:P177"/>
    <mergeCell ref="O178:P178"/>
    <mergeCell ref="J175:K175"/>
    <mergeCell ref="L175:M175"/>
    <mergeCell ref="O175:P175"/>
    <mergeCell ref="B174:C174"/>
    <mergeCell ref="D174:E174"/>
    <mergeCell ref="A175:C175"/>
    <mergeCell ref="D175:E175"/>
    <mergeCell ref="F175:G175"/>
    <mergeCell ref="H175:I175"/>
    <mergeCell ref="F174:J174"/>
    <mergeCell ref="L174:M174"/>
    <mergeCell ref="A172:P172"/>
    <mergeCell ref="B173:I173"/>
    <mergeCell ref="J173:K173"/>
    <mergeCell ref="N173:P173"/>
    <mergeCell ref="O174:P174"/>
    <mergeCell ref="J171:K171"/>
    <mergeCell ref="L171:M171"/>
    <mergeCell ref="O171:P171"/>
    <mergeCell ref="B170:C170"/>
    <mergeCell ref="D170:E170"/>
    <mergeCell ref="A171:C171"/>
    <mergeCell ref="D171:E171"/>
    <mergeCell ref="F171:G171"/>
    <mergeCell ref="H171:I171"/>
    <mergeCell ref="F170:J170"/>
    <mergeCell ref="A167:P167"/>
    <mergeCell ref="L170:M170"/>
    <mergeCell ref="A168:E168"/>
    <mergeCell ref="F168:P168"/>
    <mergeCell ref="B169:I169"/>
    <mergeCell ref="J169:K169"/>
    <mergeCell ref="N169:P169"/>
    <mergeCell ref="O170:P170"/>
    <mergeCell ref="J166:K166"/>
    <mergeCell ref="L166:M166"/>
    <mergeCell ref="O166:P166"/>
    <mergeCell ref="B165:C165"/>
    <mergeCell ref="D165:E165"/>
    <mergeCell ref="A166:C166"/>
    <mergeCell ref="D166:E166"/>
    <mergeCell ref="F166:G166"/>
    <mergeCell ref="H166:I166"/>
    <mergeCell ref="F165:J165"/>
    <mergeCell ref="L165:M165"/>
    <mergeCell ref="A163:P163"/>
    <mergeCell ref="B164:I164"/>
    <mergeCell ref="J164:K164"/>
    <mergeCell ref="N164:P164"/>
    <mergeCell ref="O165:P165"/>
    <mergeCell ref="J162:K162"/>
    <mergeCell ref="L162:M162"/>
    <mergeCell ref="O162:P162"/>
    <mergeCell ref="B161:C161"/>
    <mergeCell ref="D161:E161"/>
    <mergeCell ref="A162:C162"/>
    <mergeCell ref="D162:E162"/>
    <mergeCell ref="F162:G162"/>
    <mergeCell ref="H162:I162"/>
    <mergeCell ref="F161:J161"/>
    <mergeCell ref="A158:P158"/>
    <mergeCell ref="L161:M161"/>
    <mergeCell ref="A159:E159"/>
    <mergeCell ref="F159:P159"/>
    <mergeCell ref="B160:I160"/>
    <mergeCell ref="J160:K160"/>
    <mergeCell ref="N160:P160"/>
    <mergeCell ref="O161:P161"/>
    <mergeCell ref="J157:K157"/>
    <mergeCell ref="L157:M157"/>
    <mergeCell ref="O157:P157"/>
    <mergeCell ref="B156:C156"/>
    <mergeCell ref="D156:E156"/>
    <mergeCell ref="A157:C157"/>
    <mergeCell ref="D157:E157"/>
    <mergeCell ref="F157:G157"/>
    <mergeCell ref="H157:I157"/>
    <mergeCell ref="F156:J156"/>
    <mergeCell ref="A153:P153"/>
    <mergeCell ref="L156:M156"/>
    <mergeCell ref="A154:E154"/>
    <mergeCell ref="F154:P154"/>
    <mergeCell ref="B155:I155"/>
    <mergeCell ref="J155:K155"/>
    <mergeCell ref="N155:P155"/>
    <mergeCell ref="O156:P156"/>
    <mergeCell ref="J152:K152"/>
    <mergeCell ref="L152:M152"/>
    <mergeCell ref="O152:P152"/>
    <mergeCell ref="B151:C151"/>
    <mergeCell ref="D151:E151"/>
    <mergeCell ref="A152:C152"/>
    <mergeCell ref="D152:E152"/>
    <mergeCell ref="F152:G152"/>
    <mergeCell ref="H152:I152"/>
    <mergeCell ref="F151:J151"/>
    <mergeCell ref="L151:M151"/>
    <mergeCell ref="A149:P149"/>
    <mergeCell ref="B150:I150"/>
    <mergeCell ref="J150:K150"/>
    <mergeCell ref="N150:P150"/>
    <mergeCell ref="O151:P151"/>
    <mergeCell ref="J148:K148"/>
    <mergeCell ref="L148:M148"/>
    <mergeCell ref="O148:P148"/>
    <mergeCell ref="B147:C147"/>
    <mergeCell ref="D147:E147"/>
    <mergeCell ref="A148:C148"/>
    <mergeCell ref="D148:E148"/>
    <mergeCell ref="F148:G148"/>
    <mergeCell ref="H148:I148"/>
    <mergeCell ref="F147:J147"/>
    <mergeCell ref="L147:M147"/>
    <mergeCell ref="A145:P145"/>
    <mergeCell ref="B146:I146"/>
    <mergeCell ref="J146:K146"/>
    <mergeCell ref="N146:P146"/>
    <mergeCell ref="O147:P147"/>
    <mergeCell ref="J144:K144"/>
    <mergeCell ref="L144:M144"/>
    <mergeCell ref="O144:P144"/>
    <mergeCell ref="B143:C143"/>
    <mergeCell ref="D143:E143"/>
    <mergeCell ref="A144:C144"/>
    <mergeCell ref="D144:E144"/>
    <mergeCell ref="F144:G144"/>
    <mergeCell ref="H144:I144"/>
    <mergeCell ref="F143:J143"/>
    <mergeCell ref="L143:M143"/>
    <mergeCell ref="A141:P141"/>
    <mergeCell ref="B142:I142"/>
    <mergeCell ref="J142:K142"/>
    <mergeCell ref="N142:P142"/>
    <mergeCell ref="O143:P143"/>
    <mergeCell ref="J140:K140"/>
    <mergeCell ref="L140:M140"/>
    <mergeCell ref="O140:P140"/>
    <mergeCell ref="B139:C139"/>
    <mergeCell ref="D139:E139"/>
    <mergeCell ref="A140:C140"/>
    <mergeCell ref="D140:E140"/>
    <mergeCell ref="F140:G140"/>
    <mergeCell ref="H140:I140"/>
    <mergeCell ref="F139:J139"/>
    <mergeCell ref="L139:M139"/>
    <mergeCell ref="A137:E137"/>
    <mergeCell ref="F137:P137"/>
    <mergeCell ref="B138:I138"/>
    <mergeCell ref="J138:K138"/>
    <mergeCell ref="N138:P138"/>
    <mergeCell ref="O139:P139"/>
    <mergeCell ref="F8:J8"/>
    <mergeCell ref="L8:M8"/>
    <mergeCell ref="A6:E6"/>
    <mergeCell ref="F6:P6"/>
    <mergeCell ref="B7:I7"/>
    <mergeCell ref="J7:K7"/>
    <mergeCell ref="N7:P7"/>
    <mergeCell ref="O8:P8"/>
    <mergeCell ref="B8:C8"/>
    <mergeCell ref="D8:E8"/>
    <mergeCell ref="A9:C9"/>
    <mergeCell ref="D9:E9"/>
    <mergeCell ref="A10:P10"/>
    <mergeCell ref="J9:K9"/>
    <mergeCell ref="L9:M9"/>
    <mergeCell ref="O9:P9"/>
    <mergeCell ref="F9:G9"/>
    <mergeCell ref="H9:I9"/>
    <mergeCell ref="L13:M13"/>
    <mergeCell ref="A11:E11"/>
    <mergeCell ref="F11:P11"/>
    <mergeCell ref="B12:I12"/>
    <mergeCell ref="J12:K12"/>
    <mergeCell ref="N12:P12"/>
    <mergeCell ref="O13:P13"/>
    <mergeCell ref="J14:K14"/>
    <mergeCell ref="L14:M14"/>
    <mergeCell ref="O14:P14"/>
    <mergeCell ref="B13:C13"/>
    <mergeCell ref="D13:E13"/>
    <mergeCell ref="A14:C14"/>
    <mergeCell ref="D14:E14"/>
    <mergeCell ref="F14:G14"/>
    <mergeCell ref="H14:I14"/>
    <mergeCell ref="F13:J13"/>
    <mergeCell ref="L17:M17"/>
    <mergeCell ref="A15:P15"/>
    <mergeCell ref="B16:I16"/>
    <mergeCell ref="J16:K16"/>
    <mergeCell ref="N16:P16"/>
    <mergeCell ref="O17:P17"/>
    <mergeCell ref="J18:K18"/>
    <mergeCell ref="L18:M18"/>
    <mergeCell ref="O18:P18"/>
    <mergeCell ref="B17:C17"/>
    <mergeCell ref="D17:E17"/>
    <mergeCell ref="A18:C18"/>
    <mergeCell ref="D18:E18"/>
    <mergeCell ref="F18:G18"/>
    <mergeCell ref="H18:I18"/>
    <mergeCell ref="F17:J17"/>
    <mergeCell ref="L21:M21"/>
    <mergeCell ref="A19:P19"/>
    <mergeCell ref="B20:I20"/>
    <mergeCell ref="J20:K20"/>
    <mergeCell ref="N20:P20"/>
    <mergeCell ref="O21:P21"/>
    <mergeCell ref="J22:K22"/>
    <mergeCell ref="L22:M22"/>
    <mergeCell ref="O22:P22"/>
    <mergeCell ref="B21:C21"/>
    <mergeCell ref="D21:E21"/>
    <mergeCell ref="A22:C22"/>
    <mergeCell ref="D22:E22"/>
    <mergeCell ref="F22:G22"/>
    <mergeCell ref="H22:I22"/>
    <mergeCell ref="F21:J21"/>
    <mergeCell ref="L25:M25"/>
    <mergeCell ref="A23:P23"/>
    <mergeCell ref="B24:I24"/>
    <mergeCell ref="J24:K24"/>
    <mergeCell ref="N24:P24"/>
    <mergeCell ref="O25:P25"/>
    <mergeCell ref="J26:K26"/>
    <mergeCell ref="L26:M26"/>
    <mergeCell ref="O26:P26"/>
    <mergeCell ref="B25:C25"/>
    <mergeCell ref="D25:E25"/>
    <mergeCell ref="A26:C26"/>
    <mergeCell ref="D26:E26"/>
    <mergeCell ref="F26:G26"/>
    <mergeCell ref="H26:I26"/>
    <mergeCell ref="F25:J25"/>
    <mergeCell ref="L30:M30"/>
    <mergeCell ref="A27:P27"/>
    <mergeCell ref="A28:E28"/>
    <mergeCell ref="F28:P28"/>
    <mergeCell ref="B29:I29"/>
    <mergeCell ref="J29:K29"/>
    <mergeCell ref="N29:P29"/>
    <mergeCell ref="O30:P30"/>
    <mergeCell ref="J31:K31"/>
    <mergeCell ref="L31:M31"/>
    <mergeCell ref="O31:P31"/>
    <mergeCell ref="B30:C30"/>
    <mergeCell ref="D30:E30"/>
    <mergeCell ref="A31:C31"/>
    <mergeCell ref="D31:E31"/>
    <mergeCell ref="F31:G31"/>
    <mergeCell ref="H31:I31"/>
    <mergeCell ref="F30:J30"/>
    <mergeCell ref="L34:M34"/>
    <mergeCell ref="A32:P32"/>
    <mergeCell ref="B33:I33"/>
    <mergeCell ref="J33:K33"/>
    <mergeCell ref="N33:P33"/>
    <mergeCell ref="O34:P34"/>
    <mergeCell ref="J35:K35"/>
    <mergeCell ref="L35:M35"/>
    <mergeCell ref="O35:P35"/>
    <mergeCell ref="B34:C34"/>
    <mergeCell ref="D34:E34"/>
    <mergeCell ref="A35:C35"/>
    <mergeCell ref="D35:E35"/>
    <mergeCell ref="F35:G35"/>
    <mergeCell ref="H35:I35"/>
    <mergeCell ref="F34:J34"/>
    <mergeCell ref="L38:M38"/>
    <mergeCell ref="A36:P36"/>
    <mergeCell ref="B37:I37"/>
    <mergeCell ref="J37:K37"/>
    <mergeCell ref="N37:P37"/>
    <mergeCell ref="O38:P38"/>
    <mergeCell ref="A1:P1"/>
    <mergeCell ref="A4:P5"/>
    <mergeCell ref="A2:P2"/>
    <mergeCell ref="M3:N3"/>
    <mergeCell ref="O3:P3"/>
    <mergeCell ref="E3:L3"/>
    <mergeCell ref="A3:D3"/>
    <mergeCell ref="J39:K39"/>
    <mergeCell ref="L39:M39"/>
    <mergeCell ref="O39:P39"/>
    <mergeCell ref="B38:C38"/>
    <mergeCell ref="D38:E38"/>
    <mergeCell ref="A39:C39"/>
    <mergeCell ref="D39:E39"/>
    <mergeCell ref="F39:G39"/>
    <mergeCell ref="H39:I39"/>
    <mergeCell ref="F38:J38"/>
    <mergeCell ref="L42:M42"/>
    <mergeCell ref="A40:P40"/>
    <mergeCell ref="B41:I41"/>
    <mergeCell ref="J41:K41"/>
    <mergeCell ref="N41:P41"/>
    <mergeCell ref="O42:P42"/>
    <mergeCell ref="J43:K43"/>
    <mergeCell ref="L43:M43"/>
    <mergeCell ref="O43:P43"/>
    <mergeCell ref="B42:C42"/>
    <mergeCell ref="D42:E42"/>
    <mergeCell ref="A43:C43"/>
    <mergeCell ref="D43:E43"/>
    <mergeCell ref="F43:G43"/>
    <mergeCell ref="H43:I43"/>
    <mergeCell ref="F42:J42"/>
    <mergeCell ref="L47:M47"/>
    <mergeCell ref="A44:P44"/>
    <mergeCell ref="A45:E45"/>
    <mergeCell ref="F45:P45"/>
    <mergeCell ref="B46:I46"/>
    <mergeCell ref="J46:K46"/>
    <mergeCell ref="N46:P46"/>
    <mergeCell ref="O47:P47"/>
    <mergeCell ref="J48:K48"/>
    <mergeCell ref="L48:M48"/>
    <mergeCell ref="O48:P48"/>
    <mergeCell ref="B47:C47"/>
    <mergeCell ref="D47:E47"/>
    <mergeCell ref="A48:C48"/>
    <mergeCell ref="D48:E48"/>
    <mergeCell ref="F48:G48"/>
    <mergeCell ref="H48:I48"/>
    <mergeCell ref="F47:J47"/>
    <mergeCell ref="L51:M51"/>
    <mergeCell ref="A49:P49"/>
    <mergeCell ref="B50:I50"/>
    <mergeCell ref="J50:K50"/>
    <mergeCell ref="N50:P50"/>
    <mergeCell ref="O51:P51"/>
    <mergeCell ref="J52:K52"/>
    <mergeCell ref="L52:M52"/>
    <mergeCell ref="O52:P52"/>
    <mergeCell ref="B51:C51"/>
    <mergeCell ref="D51:E51"/>
    <mergeCell ref="A52:C52"/>
    <mergeCell ref="D52:E52"/>
    <mergeCell ref="F52:G52"/>
    <mergeCell ref="H52:I52"/>
    <mergeCell ref="F51:J51"/>
    <mergeCell ref="L55:M55"/>
    <mergeCell ref="A53:P53"/>
    <mergeCell ref="B54:I54"/>
    <mergeCell ref="J54:K54"/>
    <mergeCell ref="N54:P54"/>
    <mergeCell ref="O55:P55"/>
    <mergeCell ref="J56:K56"/>
    <mergeCell ref="L56:M56"/>
    <mergeCell ref="O56:P56"/>
    <mergeCell ref="B55:C55"/>
    <mergeCell ref="D55:E55"/>
    <mergeCell ref="A56:C56"/>
    <mergeCell ref="D56:E56"/>
    <mergeCell ref="F56:G56"/>
    <mergeCell ref="H56:I56"/>
    <mergeCell ref="F55:J55"/>
    <mergeCell ref="L59:M59"/>
    <mergeCell ref="A57:P57"/>
    <mergeCell ref="B58:I58"/>
    <mergeCell ref="J58:K58"/>
    <mergeCell ref="N58:P58"/>
    <mergeCell ref="O59:P59"/>
    <mergeCell ref="J60:K60"/>
    <mergeCell ref="L60:M60"/>
    <mergeCell ref="O60:P60"/>
    <mergeCell ref="B59:C59"/>
    <mergeCell ref="D59:E59"/>
    <mergeCell ref="A60:C60"/>
    <mergeCell ref="D60:E60"/>
    <mergeCell ref="F60:G60"/>
    <mergeCell ref="H60:I60"/>
    <mergeCell ref="F59:J59"/>
    <mergeCell ref="L64:M64"/>
    <mergeCell ref="A61:P61"/>
    <mergeCell ref="A62:E62"/>
    <mergeCell ref="F62:P62"/>
    <mergeCell ref="B63:I63"/>
    <mergeCell ref="J63:K63"/>
    <mergeCell ref="N63:P63"/>
    <mergeCell ref="O64:P64"/>
    <mergeCell ref="B64:C64"/>
    <mergeCell ref="D64:E64"/>
    <mergeCell ref="A66:P66"/>
    <mergeCell ref="J65:K65"/>
    <mergeCell ref="L65:M65"/>
    <mergeCell ref="O65:P65"/>
    <mergeCell ref="F65:G65"/>
    <mergeCell ref="H65:I65"/>
    <mergeCell ref="F64:J64"/>
    <mergeCell ref="L69:M69"/>
    <mergeCell ref="A67:E67"/>
    <mergeCell ref="F67:P67"/>
    <mergeCell ref="B68:I68"/>
    <mergeCell ref="J68:K68"/>
    <mergeCell ref="N68:P68"/>
    <mergeCell ref="O69:P69"/>
    <mergeCell ref="A65:C65"/>
    <mergeCell ref="D65:E65"/>
    <mergeCell ref="J70:K70"/>
    <mergeCell ref="L70:M70"/>
    <mergeCell ref="O70:P70"/>
    <mergeCell ref="B69:C69"/>
    <mergeCell ref="D69:E69"/>
    <mergeCell ref="A70:C70"/>
    <mergeCell ref="D70:E70"/>
    <mergeCell ref="F70:G70"/>
    <mergeCell ref="H70:I70"/>
    <mergeCell ref="F69:J69"/>
    <mergeCell ref="L73:M73"/>
    <mergeCell ref="A71:P71"/>
    <mergeCell ref="B72:I72"/>
    <mergeCell ref="J72:K72"/>
    <mergeCell ref="N72:P72"/>
    <mergeCell ref="O73:P73"/>
    <mergeCell ref="J74:K74"/>
    <mergeCell ref="L74:M74"/>
    <mergeCell ref="O74:P74"/>
    <mergeCell ref="B73:C73"/>
    <mergeCell ref="D73:E73"/>
    <mergeCell ref="A74:C74"/>
    <mergeCell ref="D74:E74"/>
    <mergeCell ref="F74:G74"/>
    <mergeCell ref="H74:I74"/>
    <mergeCell ref="F73:J73"/>
    <mergeCell ref="L77:M77"/>
    <mergeCell ref="A75:P75"/>
    <mergeCell ref="B76:I76"/>
    <mergeCell ref="J76:K76"/>
    <mergeCell ref="N76:P76"/>
    <mergeCell ref="O77:P77"/>
    <mergeCell ref="J78:K78"/>
    <mergeCell ref="L78:M78"/>
    <mergeCell ref="O78:P78"/>
    <mergeCell ref="B77:C77"/>
    <mergeCell ref="D77:E77"/>
    <mergeCell ref="A78:C78"/>
    <mergeCell ref="D78:E78"/>
    <mergeCell ref="F78:G78"/>
    <mergeCell ref="H78:I78"/>
    <mergeCell ref="F77:J77"/>
    <mergeCell ref="L81:M81"/>
    <mergeCell ref="A79:P79"/>
    <mergeCell ref="B80:I80"/>
    <mergeCell ref="J80:K80"/>
    <mergeCell ref="N80:P80"/>
    <mergeCell ref="O81:P81"/>
    <mergeCell ref="J82:K82"/>
    <mergeCell ref="L82:M82"/>
    <mergeCell ref="O82:P82"/>
    <mergeCell ref="B81:C81"/>
    <mergeCell ref="D81:E81"/>
    <mergeCell ref="A82:C82"/>
    <mergeCell ref="D82:E82"/>
    <mergeCell ref="F82:G82"/>
    <mergeCell ref="H82:I82"/>
    <mergeCell ref="F81:J81"/>
    <mergeCell ref="L86:M86"/>
    <mergeCell ref="A83:P83"/>
    <mergeCell ref="A84:E84"/>
    <mergeCell ref="F84:P84"/>
    <mergeCell ref="B85:I85"/>
    <mergeCell ref="J85:K85"/>
    <mergeCell ref="N85:P85"/>
    <mergeCell ref="O86:P86"/>
    <mergeCell ref="J87:K87"/>
    <mergeCell ref="L87:M87"/>
    <mergeCell ref="O87:P87"/>
    <mergeCell ref="B86:C86"/>
    <mergeCell ref="D86:E86"/>
    <mergeCell ref="A87:C87"/>
    <mergeCell ref="D87:E87"/>
    <mergeCell ref="F87:G87"/>
    <mergeCell ref="H87:I87"/>
    <mergeCell ref="F86:J86"/>
    <mergeCell ref="L90:M90"/>
    <mergeCell ref="A88:P88"/>
    <mergeCell ref="B89:I89"/>
    <mergeCell ref="J89:K89"/>
    <mergeCell ref="N89:P89"/>
    <mergeCell ref="O90:P90"/>
    <mergeCell ref="J91:K91"/>
    <mergeCell ref="L91:M91"/>
    <mergeCell ref="O91:P91"/>
    <mergeCell ref="B90:C90"/>
    <mergeCell ref="D90:E90"/>
    <mergeCell ref="A91:C91"/>
    <mergeCell ref="D91:E91"/>
    <mergeCell ref="F91:G91"/>
    <mergeCell ref="H91:I91"/>
    <mergeCell ref="F90:J90"/>
    <mergeCell ref="L94:M94"/>
    <mergeCell ref="A92:P92"/>
    <mergeCell ref="B93:I93"/>
    <mergeCell ref="J93:K93"/>
    <mergeCell ref="N93:P93"/>
    <mergeCell ref="O94:P94"/>
    <mergeCell ref="J95:K95"/>
    <mergeCell ref="L95:M95"/>
    <mergeCell ref="O95:P95"/>
    <mergeCell ref="B94:C94"/>
    <mergeCell ref="D94:E94"/>
    <mergeCell ref="A95:C95"/>
    <mergeCell ref="D95:E95"/>
    <mergeCell ref="F95:G95"/>
    <mergeCell ref="H95:I95"/>
    <mergeCell ref="F94:J94"/>
    <mergeCell ref="F98:J98"/>
    <mergeCell ref="L98:M98"/>
    <mergeCell ref="A96:P96"/>
    <mergeCell ref="B97:I97"/>
    <mergeCell ref="J97:K97"/>
    <mergeCell ref="N97:P97"/>
    <mergeCell ref="O98:P98"/>
    <mergeCell ref="B98:C98"/>
    <mergeCell ref="D98:E98"/>
    <mergeCell ref="A99:C99"/>
    <mergeCell ref="D99:E99"/>
    <mergeCell ref="A100:P100"/>
    <mergeCell ref="J99:K99"/>
    <mergeCell ref="L99:M99"/>
    <mergeCell ref="O99:P99"/>
    <mergeCell ref="F99:G99"/>
    <mergeCell ref="H99:I99"/>
    <mergeCell ref="L103:M103"/>
    <mergeCell ref="A101:E101"/>
    <mergeCell ref="F101:P101"/>
    <mergeCell ref="B102:I102"/>
    <mergeCell ref="J102:K102"/>
    <mergeCell ref="N102:P102"/>
    <mergeCell ref="O103:P103"/>
    <mergeCell ref="J104:K104"/>
    <mergeCell ref="L104:M104"/>
    <mergeCell ref="O104:P104"/>
    <mergeCell ref="B103:C103"/>
    <mergeCell ref="D103:E103"/>
    <mergeCell ref="A104:C104"/>
    <mergeCell ref="D104:E104"/>
    <mergeCell ref="F104:G104"/>
    <mergeCell ref="H104:I104"/>
    <mergeCell ref="F103:J103"/>
    <mergeCell ref="F107:J107"/>
    <mergeCell ref="L107:M107"/>
    <mergeCell ref="A105:P105"/>
    <mergeCell ref="B106:I106"/>
    <mergeCell ref="J106:K106"/>
    <mergeCell ref="N106:P106"/>
    <mergeCell ref="O107:P107"/>
    <mergeCell ref="B107:C107"/>
    <mergeCell ref="D107:E107"/>
    <mergeCell ref="A108:C108"/>
    <mergeCell ref="D108:E108"/>
    <mergeCell ref="A109:P109"/>
    <mergeCell ref="J108:K108"/>
    <mergeCell ref="L108:M108"/>
    <mergeCell ref="O108:P108"/>
    <mergeCell ref="F108:G108"/>
    <mergeCell ref="H108:I108"/>
    <mergeCell ref="L112:M112"/>
    <mergeCell ref="A110:E110"/>
    <mergeCell ref="F110:P110"/>
    <mergeCell ref="B111:I111"/>
    <mergeCell ref="J111:K111"/>
    <mergeCell ref="N111:P111"/>
    <mergeCell ref="O112:P112"/>
    <mergeCell ref="J113:K113"/>
    <mergeCell ref="L113:M113"/>
    <mergeCell ref="O113:P113"/>
    <mergeCell ref="B112:C112"/>
    <mergeCell ref="D112:E112"/>
    <mergeCell ref="A113:C113"/>
    <mergeCell ref="D113:E113"/>
    <mergeCell ref="F113:G113"/>
    <mergeCell ref="H113:I113"/>
    <mergeCell ref="F112:J112"/>
    <mergeCell ref="F116:J116"/>
    <mergeCell ref="L116:M116"/>
    <mergeCell ref="A114:P114"/>
    <mergeCell ref="B115:I115"/>
    <mergeCell ref="J115:K115"/>
    <mergeCell ref="N115:P115"/>
    <mergeCell ref="O116:P116"/>
    <mergeCell ref="B116:C116"/>
    <mergeCell ref="D116:E116"/>
    <mergeCell ref="A117:C117"/>
    <mergeCell ref="D117:E117"/>
    <mergeCell ref="A118:P118"/>
    <mergeCell ref="J117:K117"/>
    <mergeCell ref="L117:M117"/>
    <mergeCell ref="O117:P117"/>
    <mergeCell ref="F117:G117"/>
    <mergeCell ref="H117:I117"/>
    <mergeCell ref="F121:J121"/>
    <mergeCell ref="L121:M121"/>
    <mergeCell ref="A119:E119"/>
    <mergeCell ref="F119:P119"/>
    <mergeCell ref="B120:I120"/>
    <mergeCell ref="J120:K120"/>
    <mergeCell ref="N120:P120"/>
    <mergeCell ref="O121:P121"/>
    <mergeCell ref="B121:C121"/>
    <mergeCell ref="D121:E121"/>
    <mergeCell ref="A122:C122"/>
    <mergeCell ref="D122:E122"/>
    <mergeCell ref="A123:P123"/>
    <mergeCell ref="J122:K122"/>
    <mergeCell ref="L122:M122"/>
    <mergeCell ref="O122:P122"/>
    <mergeCell ref="F122:G122"/>
    <mergeCell ref="H122:I122"/>
    <mergeCell ref="L126:M126"/>
    <mergeCell ref="A124:E124"/>
    <mergeCell ref="F124:P124"/>
    <mergeCell ref="B125:I125"/>
    <mergeCell ref="J125:K125"/>
    <mergeCell ref="N125:P125"/>
    <mergeCell ref="O126:P126"/>
    <mergeCell ref="J127:K127"/>
    <mergeCell ref="L127:M127"/>
    <mergeCell ref="O127:P127"/>
    <mergeCell ref="B126:C126"/>
    <mergeCell ref="D126:E126"/>
    <mergeCell ref="A127:C127"/>
    <mergeCell ref="D127:E127"/>
    <mergeCell ref="F127:G127"/>
    <mergeCell ref="H127:I127"/>
    <mergeCell ref="F126:J126"/>
    <mergeCell ref="L130:M130"/>
    <mergeCell ref="A128:P128"/>
    <mergeCell ref="B129:I129"/>
    <mergeCell ref="J129:K129"/>
    <mergeCell ref="N129:P129"/>
    <mergeCell ref="O130:P130"/>
    <mergeCell ref="J131:K131"/>
    <mergeCell ref="L131:M131"/>
    <mergeCell ref="O131:P131"/>
    <mergeCell ref="B130:C130"/>
    <mergeCell ref="D130:E130"/>
    <mergeCell ref="A131:C131"/>
    <mergeCell ref="D131:E131"/>
    <mergeCell ref="F131:G131"/>
    <mergeCell ref="H131:I131"/>
    <mergeCell ref="F130:J130"/>
    <mergeCell ref="F134:J134"/>
    <mergeCell ref="L134:M134"/>
    <mergeCell ref="A132:P132"/>
    <mergeCell ref="B133:I133"/>
    <mergeCell ref="J133:K133"/>
    <mergeCell ref="N133:P133"/>
    <mergeCell ref="O134:P134"/>
    <mergeCell ref="A135:C135"/>
    <mergeCell ref="D135:E135"/>
    <mergeCell ref="F135:G135"/>
    <mergeCell ref="H135:I135"/>
    <mergeCell ref="N191:P191"/>
    <mergeCell ref="A193:C193"/>
    <mergeCell ref="F193:G193"/>
    <mergeCell ref="H193:I193"/>
    <mergeCell ref="J193:K193"/>
    <mergeCell ref="Q1:R193"/>
    <mergeCell ref="F192:J192"/>
    <mergeCell ref="L192:M192"/>
    <mergeCell ref="O192:P192"/>
    <mergeCell ref="A136:P136"/>
    <mergeCell ref="J135:K135"/>
    <mergeCell ref="L135:M135"/>
    <mergeCell ref="O135:P135"/>
    <mergeCell ref="B134:C134"/>
    <mergeCell ref="D134:E13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F3" sqref="F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4.281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17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78" t="s">
        <v>192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157"/>
    </row>
    <row r="2" spans="1:17" ht="13.5" thickBo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57"/>
    </row>
    <row r="3" spans="1:17" ht="13.5" thickBot="1">
      <c r="A3" s="382" t="s">
        <v>188</v>
      </c>
      <c r="B3" s="465"/>
      <c r="C3" s="465"/>
      <c r="D3" s="465"/>
      <c r="E3" s="466"/>
      <c r="F3" s="387"/>
      <c r="G3" s="388"/>
      <c r="H3" s="388"/>
      <c r="I3" s="388"/>
      <c r="J3" s="388"/>
      <c r="K3" s="388"/>
      <c r="L3" s="389"/>
      <c r="M3" s="385" t="s">
        <v>84</v>
      </c>
      <c r="N3" s="386"/>
      <c r="O3" s="383" t="str">
        <f>'[1]p1'!$H$4</f>
        <v>2006.2</v>
      </c>
      <c r="P3" s="384"/>
      <c r="Q3" s="157"/>
    </row>
    <row r="4" spans="1:17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57"/>
    </row>
    <row r="5" spans="1:17" s="8" customFormat="1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157"/>
    </row>
    <row r="6" spans="1:19" s="40" customFormat="1" ht="11.25">
      <c r="A6" s="390" t="str">
        <f>T('[1]p5'!$C$13:$G$13)</f>
        <v>Antônio José da Silva</v>
      </c>
      <c r="B6" s="391"/>
      <c r="C6" s="391"/>
      <c r="D6" s="391"/>
      <c r="E6" s="392"/>
      <c r="F6" s="461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159"/>
      <c r="R6" s="39"/>
      <c r="S6" s="39"/>
    </row>
    <row r="7" spans="1:17" s="2" customFormat="1" ht="13.5" customHeight="1">
      <c r="A7" s="25" t="s">
        <v>77</v>
      </c>
      <c r="B7" s="441" t="str">
        <f>IF('[1]p5'!$A$110&lt;&gt;0,'[1]p5'!$A$110,"")</f>
        <v>Rosângela da Silva Figueredo</v>
      </c>
      <c r="C7" s="441"/>
      <c r="D7" s="441"/>
      <c r="E7" s="441"/>
      <c r="F7" s="442"/>
      <c r="G7" s="26" t="s">
        <v>78</v>
      </c>
      <c r="H7" s="92">
        <f>IF('[1]p5'!$G$114&lt;&gt;0,'[1]p5'!$G$114,"")</f>
        <v>38579</v>
      </c>
      <c r="I7" s="26" t="s">
        <v>79</v>
      </c>
      <c r="J7" s="92">
        <f>IF('[1]p5'!$H$114&lt;&gt;0,'[1]p5'!$H$114,"")</f>
        <v>39171</v>
      </c>
      <c r="K7" s="26" t="s">
        <v>83</v>
      </c>
      <c r="L7" s="458">
        <f>IF('[1]p5'!$J$112&lt;&gt;0,'[1]p5'!$J$112,"")</f>
      </c>
      <c r="M7" s="458"/>
      <c r="N7" s="458"/>
      <c r="O7" s="458"/>
      <c r="P7" s="459"/>
      <c r="Q7" s="159"/>
    </row>
    <row r="8" spans="1:17" s="2" customFormat="1" ht="13.5" customHeight="1">
      <c r="A8" s="25" t="s">
        <v>80</v>
      </c>
      <c r="B8" s="394" t="str">
        <f>IF('[1]p5'!$A$112&lt;&gt;0,'[1]p5'!$A$112,"")</f>
        <v>Sobre Modelo de Covariância com Erros  Elípticos:Uma Abordagem Bayesiana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5"/>
      <c r="Q8" s="159"/>
    </row>
    <row r="9" spans="1:17" s="41" customFormat="1" ht="11.25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159"/>
    </row>
    <row r="10" spans="1:17" s="2" customFormat="1" ht="13.5" customHeight="1">
      <c r="A10" s="25" t="s">
        <v>77</v>
      </c>
      <c r="B10" s="441" t="str">
        <f>IF('[1]p5'!$A$117&lt;&gt;0,'[1]p5'!$A$117,"")</f>
        <v>José Iraponil Costa Lima</v>
      </c>
      <c r="C10" s="441"/>
      <c r="D10" s="441"/>
      <c r="E10" s="441"/>
      <c r="F10" s="442"/>
      <c r="G10" s="26" t="s">
        <v>78</v>
      </c>
      <c r="H10" s="92">
        <f>IF('[1]p5'!$G$121&lt;&gt;0,'[1]p5'!$G$121,"")</f>
        <v>39161</v>
      </c>
      <c r="I10" s="26" t="s">
        <v>79</v>
      </c>
      <c r="J10" s="92">
        <f>IF('[1]p5'!$H$121&lt;&gt;0,'[1]p5'!$H$121,"")</f>
      </c>
      <c r="K10" s="26" t="s">
        <v>83</v>
      </c>
      <c r="L10" s="458">
        <f>IF('[1]p5'!$J$119&lt;&gt;0,'[1]p5'!$J$119,"")</f>
      </c>
      <c r="M10" s="458"/>
      <c r="N10" s="458"/>
      <c r="O10" s="458"/>
      <c r="P10" s="459"/>
      <c r="Q10" s="159"/>
    </row>
    <row r="11" spans="1:17" s="2" customFormat="1" ht="13.5" customHeight="1">
      <c r="A11" s="25" t="s">
        <v>80</v>
      </c>
      <c r="B11" s="394" t="str">
        <f>IF('[1]p5'!$A$119&lt;&gt;0,'[1]p5'!$A$119,"")</f>
        <v>A definir</v>
      </c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5"/>
      <c r="Q11" s="159"/>
    </row>
    <row r="12" spans="1:17" s="41" customFormat="1" ht="11.25">
      <c r="A12" s="460"/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159"/>
    </row>
    <row r="13" spans="1:19" s="40" customFormat="1" ht="11.25">
      <c r="A13" s="390" t="str">
        <f>T('[1]p7'!$C$13:$G$13)</f>
        <v>Aparecido Jesuino de Souza</v>
      </c>
      <c r="B13" s="391"/>
      <c r="C13" s="391"/>
      <c r="D13" s="391"/>
      <c r="E13" s="392"/>
      <c r="F13" s="461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159"/>
      <c r="R13" s="39"/>
      <c r="S13" s="39"/>
    </row>
    <row r="14" spans="1:17" s="2" customFormat="1" ht="13.5" customHeight="1">
      <c r="A14" s="25" t="s">
        <v>77</v>
      </c>
      <c r="B14" s="441" t="str">
        <f>IF('[1]p7'!$A$110&lt;&gt;0,'[1]p7'!$A$110,"")</f>
        <v>Maria Joseane Felipe Guedes</v>
      </c>
      <c r="C14" s="441"/>
      <c r="D14" s="441"/>
      <c r="E14" s="441"/>
      <c r="F14" s="442"/>
      <c r="G14" s="26" t="s">
        <v>78</v>
      </c>
      <c r="H14" s="92">
        <f>IF('[1]p7'!$G$114&lt;&gt;0,'[1]p7'!$G$114,"")</f>
        <v>39142</v>
      </c>
      <c r="I14" s="26" t="s">
        <v>79</v>
      </c>
      <c r="J14" s="92">
        <f>IF('[1]p7'!$H$114&lt;&gt;0,'[1]p7'!$H$114,"")</f>
        <v>39872</v>
      </c>
      <c r="K14" s="26" t="s">
        <v>83</v>
      </c>
      <c r="L14" s="458" t="str">
        <f>IF('[1]p7'!$J$112&lt;&gt;0,'[1]p7'!$J$112,"")</f>
        <v>ANP</v>
      </c>
      <c r="M14" s="458"/>
      <c r="N14" s="458"/>
      <c r="O14" s="458"/>
      <c r="P14" s="459"/>
      <c r="Q14" s="159"/>
    </row>
    <row r="15" spans="1:17" s="2" customFormat="1" ht="13.5" customHeight="1">
      <c r="A15" s="25" t="s">
        <v>80</v>
      </c>
      <c r="B15" s="394" t="str">
        <f>IF('[1]p7'!$A$112&lt;&gt;0,'[1]p7'!$A$112,"")</f>
        <v>Estrutura de ondas para um modelo de escoamento trifásico com viscosidades das fases assimétricas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5"/>
      <c r="Q15" s="159"/>
    </row>
    <row r="16" spans="1:17" s="41" customFormat="1" ht="11.25">
      <c r="A16" s="460"/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159"/>
    </row>
    <row r="17" spans="1:17" s="2" customFormat="1" ht="13.5" customHeight="1">
      <c r="A17" s="25" t="s">
        <v>77</v>
      </c>
      <c r="B17" s="441" t="str">
        <f>IF('[1]p7'!$A$117&lt;&gt;0,'[1]p7'!$A$117,"")</f>
        <v>Rodrigo Cohen Mota Nemer</v>
      </c>
      <c r="C17" s="441"/>
      <c r="D17" s="441"/>
      <c r="E17" s="441"/>
      <c r="F17" s="442"/>
      <c r="G17" s="26" t="s">
        <v>78</v>
      </c>
      <c r="H17" s="92">
        <f>IF('[1]p7'!$G$121&lt;&gt;0,'[1]p7'!$G$121,"")</f>
        <v>39142</v>
      </c>
      <c r="I17" s="26" t="s">
        <v>79</v>
      </c>
      <c r="J17" s="92">
        <f>IF('[1]p7'!$H$121&lt;&gt;0,'[1]p7'!$H$121,"")</f>
        <v>39872</v>
      </c>
      <c r="K17" s="26" t="s">
        <v>83</v>
      </c>
      <c r="L17" s="458" t="str">
        <f>IF('[1]p7'!$J$119&lt;&gt;0,'[1]p7'!$J$119,"")</f>
        <v>Não há</v>
      </c>
      <c r="M17" s="458"/>
      <c r="N17" s="458"/>
      <c r="O17" s="458"/>
      <c r="P17" s="459"/>
      <c r="Q17" s="159"/>
    </row>
    <row r="18" spans="1:17" s="2" customFormat="1" ht="13.5" customHeight="1">
      <c r="A18" s="25" t="s">
        <v>80</v>
      </c>
      <c r="B18" s="394" t="str">
        <f>IF('[1]p7'!$A$119&lt;&gt;0,'[1]p7'!$A$119,"")</f>
        <v>A definir</v>
      </c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5"/>
      <c r="Q18" s="159"/>
    </row>
    <row r="19" spans="1:17" s="41" customFormat="1" ht="11.25">
      <c r="A19" s="460"/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159"/>
    </row>
    <row r="20" spans="1:19" s="40" customFormat="1" ht="11.25">
      <c r="A20" s="390" t="str">
        <f>T('[1]p8'!$C$13:$G$13)</f>
        <v>Bianca Morelli Casalvara Caretta</v>
      </c>
      <c r="B20" s="391"/>
      <c r="C20" s="391"/>
      <c r="D20" s="391"/>
      <c r="E20" s="392"/>
      <c r="F20" s="461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159"/>
      <c r="R20" s="39"/>
      <c r="S20" s="39"/>
    </row>
    <row r="21" spans="1:17" s="2" customFormat="1" ht="13.5" customHeight="1">
      <c r="A21" s="25" t="s">
        <v>77</v>
      </c>
      <c r="B21" s="441" t="str">
        <f>IF('[1]p8'!$A$110&lt;&gt;0,'[1]p8'!$A$110,"")</f>
        <v>Damião Junio Gonçalves Araújo</v>
      </c>
      <c r="C21" s="441"/>
      <c r="D21" s="441"/>
      <c r="E21" s="441"/>
      <c r="F21" s="442"/>
      <c r="G21" s="26" t="s">
        <v>78</v>
      </c>
      <c r="H21" s="92">
        <f>IF('[1]p8'!$G$114&lt;&gt;0,'[1]p8'!$G$114,"")</f>
        <v>39153</v>
      </c>
      <c r="I21" s="26" t="s">
        <v>79</v>
      </c>
      <c r="J21" s="92">
        <f>IF('[1]p8'!$H$114&lt;&gt;0,'[1]p8'!$H$114,"")</f>
        <v>39661</v>
      </c>
      <c r="K21" s="26" t="s">
        <v>83</v>
      </c>
      <c r="L21" s="458" t="str">
        <f>IF('[1]p8'!$J$112&lt;&gt;0,'[1]p8'!$J$112,"")</f>
        <v>CAPES</v>
      </c>
      <c r="M21" s="458"/>
      <c r="N21" s="458"/>
      <c r="O21" s="458"/>
      <c r="P21" s="459"/>
      <c r="Q21" s="159"/>
    </row>
    <row r="22" spans="1:17" s="2" customFormat="1" ht="13.5" customHeight="1">
      <c r="A22" s="25" t="s">
        <v>80</v>
      </c>
      <c r="B22" s="394" t="str">
        <f>IF('[1]p8'!$A$112&lt;&gt;0,'[1]p8'!$A$112,"")</f>
        <v>A definir.</v>
      </c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5"/>
      <c r="Q22" s="159"/>
    </row>
    <row r="23" spans="1:17" s="41" customFormat="1" ht="11.25">
      <c r="A23" s="460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159"/>
    </row>
    <row r="24" spans="1:17" s="2" customFormat="1" ht="13.5" customHeight="1">
      <c r="A24" s="25" t="s">
        <v>77</v>
      </c>
      <c r="B24" s="441" t="str">
        <f>IF('[1]p8'!$A$117&lt;&gt;0,'[1]p8'!$A$117,"")</f>
        <v>Vinícius</v>
      </c>
      <c r="C24" s="441"/>
      <c r="D24" s="441"/>
      <c r="E24" s="441"/>
      <c r="F24" s="442"/>
      <c r="G24" s="26" t="s">
        <v>78</v>
      </c>
      <c r="H24" s="92">
        <f>IF('[1]p8'!$G$121&lt;&gt;0,'[1]p8'!$G$121,"")</f>
        <v>39153</v>
      </c>
      <c r="I24" s="26" t="s">
        <v>79</v>
      </c>
      <c r="J24" s="92">
        <f>IF('[1]p8'!$H$121&lt;&gt;0,'[1]p8'!$H$121,"")</f>
        <v>39845</v>
      </c>
      <c r="K24" s="26" t="s">
        <v>83</v>
      </c>
      <c r="L24" s="458">
        <f>IF('[1]p8'!$J$119&lt;&gt;0,'[1]p8'!$J$119,"")</f>
      </c>
      <c r="M24" s="458"/>
      <c r="N24" s="458"/>
      <c r="O24" s="458"/>
      <c r="P24" s="459"/>
      <c r="Q24" s="159"/>
    </row>
    <row r="25" spans="1:17" s="2" customFormat="1" ht="13.5" customHeight="1">
      <c r="A25" s="25" t="s">
        <v>80</v>
      </c>
      <c r="B25" s="394" t="str">
        <f>IF('[1]p8'!$A$119&lt;&gt;0,'[1]p8'!$A$119,"")</f>
        <v>A definir.</v>
      </c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5"/>
      <c r="Q25" s="159"/>
    </row>
    <row r="26" spans="1:17" s="41" customFormat="1" ht="11.25">
      <c r="A26" s="460"/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159"/>
    </row>
    <row r="27" spans="1:19" s="40" customFormat="1" ht="11.25">
      <c r="A27" s="390" t="str">
        <f>T('[1]p10'!$C$13:$G$13)</f>
        <v>Claudianor Oliveira Alves</v>
      </c>
      <c r="B27" s="391"/>
      <c r="C27" s="391"/>
      <c r="D27" s="391"/>
      <c r="E27" s="392"/>
      <c r="F27" s="461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159"/>
      <c r="R27" s="39"/>
      <c r="S27" s="39"/>
    </row>
    <row r="28" spans="1:17" s="2" customFormat="1" ht="13.5" customHeight="1">
      <c r="A28" s="25" t="s">
        <v>77</v>
      </c>
      <c r="B28" s="441" t="str">
        <f>IF('[1]p10'!$A$110&lt;&gt;0,'[1]p10'!$A$110,"")</f>
        <v>Romero Alves Melo</v>
      </c>
      <c r="C28" s="441"/>
      <c r="D28" s="441"/>
      <c r="E28" s="441"/>
      <c r="F28" s="442"/>
      <c r="G28" s="26" t="s">
        <v>78</v>
      </c>
      <c r="H28" s="92">
        <f>IF('[1]p10'!$G$114&lt;&gt;0,'[1]p10'!$G$114,"")</f>
        <v>38565</v>
      </c>
      <c r="I28" s="26" t="s">
        <v>79</v>
      </c>
      <c r="J28" s="92">
        <f>IF('[1]p10'!$H$114&lt;&gt;0,'[1]p10'!$H$114,"")</f>
        <v>39071</v>
      </c>
      <c r="K28" s="26" t="s">
        <v>83</v>
      </c>
      <c r="L28" s="458" t="str">
        <f>IF('[1]p10'!$J$112&lt;&gt;0,'[1]p10'!$J$112,"")</f>
        <v>CNPq</v>
      </c>
      <c r="M28" s="458"/>
      <c r="N28" s="458"/>
      <c r="O28" s="458"/>
      <c r="P28" s="459"/>
      <c r="Q28" s="159"/>
    </row>
    <row r="29" spans="1:17" s="2" customFormat="1" ht="13.5" customHeight="1">
      <c r="A29" s="25" t="s">
        <v>80</v>
      </c>
      <c r="B29" s="394" t="str">
        <f>IF('[1]p10'!$A$112&lt;&gt;0,'[1]p10'!$A$112,"")</f>
        <v>A Teoria de semigrupo com aplicações as equações diferenciais parciais</v>
      </c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5"/>
      <c r="Q29" s="159"/>
    </row>
    <row r="30" spans="1:17" s="41" customFormat="1" ht="11.25">
      <c r="A30" s="460"/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159"/>
    </row>
    <row r="31" spans="1:17" s="2" customFormat="1" ht="13.5" customHeight="1">
      <c r="A31" s="25" t="s">
        <v>77</v>
      </c>
      <c r="B31" s="441" t="str">
        <f>IF('[1]p10'!$A$117&lt;&gt;0,'[1]p10'!$A$117,"")</f>
        <v>Fernanda Clara de França Silva</v>
      </c>
      <c r="C31" s="441"/>
      <c r="D31" s="441"/>
      <c r="E31" s="441"/>
      <c r="F31" s="442"/>
      <c r="G31" s="26" t="s">
        <v>78</v>
      </c>
      <c r="H31" s="92">
        <f>IF('[1]p10'!$G$121&lt;&gt;0,'[1]p10'!$G$121,"")</f>
        <v>38777</v>
      </c>
      <c r="I31" s="26" t="s">
        <v>79</v>
      </c>
      <c r="J31" s="92">
        <f>IF('[1]p10'!$H$121&lt;&gt;0,'[1]p10'!$H$121,"")</f>
        <v>39479</v>
      </c>
      <c r="K31" s="26" t="s">
        <v>83</v>
      </c>
      <c r="L31" s="458" t="str">
        <f>IF('[1]p10'!$J$119&lt;&gt;0,'[1]p10'!$J$119,"")</f>
        <v>CAPES</v>
      </c>
      <c r="M31" s="458"/>
      <c r="N31" s="458"/>
      <c r="O31" s="458"/>
      <c r="P31" s="459"/>
      <c r="Q31" s="159"/>
    </row>
    <row r="32" spans="1:17" s="2" customFormat="1" ht="13.5" customHeight="1">
      <c r="A32" s="25" t="s">
        <v>80</v>
      </c>
      <c r="B32" s="394" t="str">
        <f>IF('[1]p10'!$A$119&lt;&gt;0,'[1]p10'!$A$119,"")</f>
        <v>a definir 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5"/>
      <c r="Q32" s="159"/>
    </row>
    <row r="33" spans="1:17" s="41" customFormat="1" ht="11.25">
      <c r="A33" s="460"/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159"/>
    </row>
    <row r="34" spans="1:17" s="2" customFormat="1" ht="13.5" customHeight="1">
      <c r="A34" s="25" t="s">
        <v>77</v>
      </c>
      <c r="B34" s="441" t="str">
        <f>IF('[1]p10'!$A$124&lt;&gt;0,'[1]p10'!$A$124,"")</f>
        <v>Jefferson Abrantes dos Santos</v>
      </c>
      <c r="C34" s="441"/>
      <c r="D34" s="441"/>
      <c r="E34" s="441"/>
      <c r="F34" s="442"/>
      <c r="G34" s="26" t="s">
        <v>78</v>
      </c>
      <c r="H34" s="92">
        <f>IF('[1]p10'!$G$128&lt;&gt;0,'[1]p10'!$G$128,"")</f>
        <v>38777</v>
      </c>
      <c r="I34" s="26" t="s">
        <v>79</v>
      </c>
      <c r="J34" s="92">
        <f>IF('[1]p10'!$H$128&lt;&gt;0,'[1]p10'!$H$128,"")</f>
        <v>39479</v>
      </c>
      <c r="K34" s="26" t="s">
        <v>83</v>
      </c>
      <c r="L34" s="458" t="str">
        <f>IF('[1]p10'!$J$126&lt;&gt;0,'[1]p10'!$J$126,"")</f>
        <v>CAPES</v>
      </c>
      <c r="M34" s="458"/>
      <c r="N34" s="458"/>
      <c r="O34" s="458"/>
      <c r="P34" s="459"/>
      <c r="Q34" s="159"/>
    </row>
    <row r="35" spans="1:17" s="2" customFormat="1" ht="13.5" customHeight="1">
      <c r="A35" s="25" t="s">
        <v>80</v>
      </c>
      <c r="B35" s="394" t="str">
        <f>IF('[1]p10'!$A$126&lt;&gt;0,'[1]p10'!$A$126,"")</f>
        <v>A  definir </v>
      </c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5"/>
      <c r="Q35" s="159"/>
    </row>
    <row r="36" spans="1:17" s="41" customFormat="1" ht="11.25">
      <c r="A36" s="460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159"/>
    </row>
    <row r="37" spans="1:17" s="2" customFormat="1" ht="13.5" customHeight="1">
      <c r="A37" s="25" t="s">
        <v>77</v>
      </c>
      <c r="B37" s="441" t="str">
        <f>IF('[1]p10'!$A$131&lt;&gt;0,'[1]p10'!$A$131,"")</f>
        <v>Leopoldo Maurício Tavares Barbosa</v>
      </c>
      <c r="C37" s="441"/>
      <c r="D37" s="441"/>
      <c r="E37" s="441"/>
      <c r="F37" s="442"/>
      <c r="G37" s="26" t="s">
        <v>78</v>
      </c>
      <c r="H37" s="92" t="str">
        <f>IF('[1]p10'!$G$135&lt;&gt;0,'[1]p10'!$G$135,"")</f>
        <v>01/032007</v>
      </c>
      <c r="I37" s="26" t="s">
        <v>79</v>
      </c>
      <c r="J37" s="92">
        <f>IF('[1]p10'!$H$135&lt;&gt;0,'[1]p10'!$H$135,"")</f>
        <v>39431</v>
      </c>
      <c r="K37" s="26" t="s">
        <v>83</v>
      </c>
      <c r="L37" s="458" t="str">
        <f>IF('[1]p10'!$J$133&lt;&gt;0,'[1]p10'!$J$133,"")</f>
        <v>CAPES</v>
      </c>
      <c r="M37" s="458"/>
      <c r="N37" s="458"/>
      <c r="O37" s="458"/>
      <c r="P37" s="459"/>
      <c r="Q37" s="159"/>
    </row>
    <row r="38" spans="1:17" s="2" customFormat="1" ht="13.5" customHeight="1">
      <c r="A38" s="25" t="s">
        <v>80</v>
      </c>
      <c r="B38" s="394" t="str">
        <f>IF('[1]p10'!$A$133&lt;&gt;0,'[1]p10'!$A$133,"")</f>
        <v>A definir</v>
      </c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5"/>
      <c r="Q38" s="159"/>
    </row>
    <row r="39" spans="1:17" s="41" customFormat="1" ht="11.25">
      <c r="A39" s="463"/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159"/>
    </row>
    <row r="40" spans="1:19" s="40" customFormat="1" ht="11.25">
      <c r="A40" s="390" t="str">
        <f>T('[1]p11'!$C$13:$G$13)</f>
        <v>Daniel Cordeiro de Morais Filho</v>
      </c>
      <c r="B40" s="391"/>
      <c r="C40" s="391"/>
      <c r="D40" s="391"/>
      <c r="E40" s="392"/>
      <c r="F40" s="461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159"/>
      <c r="R40" s="39"/>
      <c r="S40" s="39"/>
    </row>
    <row r="41" spans="1:17" s="2" customFormat="1" ht="13.5" customHeight="1">
      <c r="A41" s="25" t="s">
        <v>77</v>
      </c>
      <c r="B41" s="441" t="str">
        <f>IF('[1]p11'!$A$110&lt;&gt;0,'[1]p11'!$A$110,"")</f>
        <v>Allânio Barbosa Nóbrega </v>
      </c>
      <c r="C41" s="441"/>
      <c r="D41" s="441"/>
      <c r="E41" s="441"/>
      <c r="F41" s="442"/>
      <c r="G41" s="26" t="s">
        <v>78</v>
      </c>
      <c r="H41" s="92">
        <f>IF('[1]p11'!$G$114&lt;&gt;0,'[1]p11'!$G$114,"")</f>
        <v>38930</v>
      </c>
      <c r="I41" s="26" t="s">
        <v>79</v>
      </c>
      <c r="J41" s="92">
        <f>IF('[1]p11'!$H$114&lt;&gt;0,'[1]p11'!$H$114,"")</f>
      </c>
      <c r="K41" s="26" t="s">
        <v>83</v>
      </c>
      <c r="L41" s="458" t="str">
        <f>IF('[1]p11'!$J$112&lt;&gt;0,'[1]p11'!$J$112,"")</f>
        <v>CNPq</v>
      </c>
      <c r="M41" s="458"/>
      <c r="N41" s="458"/>
      <c r="O41" s="458"/>
      <c r="P41" s="459"/>
      <c r="Q41" s="159"/>
    </row>
    <row r="42" spans="1:17" s="2" customFormat="1" ht="13.5" customHeight="1">
      <c r="A42" s="25" t="s">
        <v>80</v>
      </c>
      <c r="B42" s="394" t="str">
        <f>IF('[1]p11'!$A$112&lt;&gt;0,'[1]p11'!$A$112,"")</f>
        <v>Um resultado de existência para um sistema elíptico linear-superlinear com condições de fronteira de Neumann</v>
      </c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5"/>
      <c r="Q42" s="159"/>
    </row>
    <row r="43" spans="1:17" s="41" customFormat="1" ht="11.25">
      <c r="A43" s="460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159"/>
    </row>
    <row r="44" spans="1:19" s="40" customFormat="1" ht="11.25">
      <c r="A44" s="390" t="str">
        <f>T('[1]p13'!$C$13:$G$13)</f>
        <v>Francisco Antônio Morais de Souza</v>
      </c>
      <c r="B44" s="391"/>
      <c r="C44" s="391"/>
      <c r="D44" s="391"/>
      <c r="E44" s="392"/>
      <c r="F44" s="461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159"/>
      <c r="R44" s="39"/>
      <c r="S44" s="39"/>
    </row>
    <row r="45" spans="1:17" s="2" customFormat="1" ht="13.5" customHeight="1">
      <c r="A45" s="25" t="s">
        <v>77</v>
      </c>
      <c r="B45" s="441" t="str">
        <f>IF('[1]p13'!$A$110&lt;&gt;0,'[1]p13'!$A$110,"")</f>
        <v>Areli Mesquita da Silva</v>
      </c>
      <c r="C45" s="441"/>
      <c r="D45" s="441"/>
      <c r="E45" s="441"/>
      <c r="F45" s="442"/>
      <c r="G45" s="26" t="s">
        <v>78</v>
      </c>
      <c r="H45" s="92">
        <f>IF('[1]p13'!$G$114&lt;&gt;0,'[1]p13'!$G$114,"")</f>
        <v>38412</v>
      </c>
      <c r="I45" s="26" t="s">
        <v>79</v>
      </c>
      <c r="J45" s="92">
        <f>IF('[1]p13'!$H$114&lt;&gt;0,'[1]p13'!$H$114,"")</f>
        <v>39263</v>
      </c>
      <c r="K45" s="26" t="s">
        <v>83</v>
      </c>
      <c r="L45" s="458" t="str">
        <f>IF('[1]p13'!$J$112&lt;&gt;0,'[1]p13'!$J$112,"")</f>
        <v>ANP</v>
      </c>
      <c r="M45" s="458"/>
      <c r="N45" s="458"/>
      <c r="O45" s="458"/>
      <c r="P45" s="459"/>
      <c r="Q45" s="159"/>
    </row>
    <row r="46" spans="1:17" s="2" customFormat="1" ht="13.5" customHeight="1">
      <c r="A46" s="25" t="s">
        <v>80</v>
      </c>
      <c r="B46" s="394" t="str">
        <f>IF('[1]p13'!$A$112&lt;&gt;0,'[1]p13'!$A$112,"")</f>
        <v>Estudo de Modelos ARIMA com Variáveis Angulares para Utilização na Perfuração de Poços Direcionais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5"/>
      <c r="Q46" s="159"/>
    </row>
    <row r="47" spans="1:17" s="41" customFormat="1" ht="11.25">
      <c r="A47" s="460"/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159"/>
    </row>
    <row r="48" spans="1:19" s="40" customFormat="1" ht="11.25">
      <c r="A48" s="390" t="str">
        <f>T('[1]p19'!$C$13:$G$13)</f>
        <v>José de Arimatéia Fernandes</v>
      </c>
      <c r="B48" s="391"/>
      <c r="C48" s="391"/>
      <c r="D48" s="391"/>
      <c r="E48" s="392"/>
      <c r="F48" s="461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159"/>
      <c r="R48" s="39"/>
      <c r="S48" s="39"/>
    </row>
    <row r="49" spans="1:17" s="2" customFormat="1" ht="13.5" customHeight="1">
      <c r="A49" s="25" t="s">
        <v>77</v>
      </c>
      <c r="B49" s="441" t="str">
        <f>IF('[1]p19'!$A$110&lt;&gt;0,'[1]p19'!$A$110,"")</f>
        <v>Hallyson Gustavo de Lima</v>
      </c>
      <c r="C49" s="441"/>
      <c r="D49" s="441"/>
      <c r="E49" s="441"/>
      <c r="F49" s="442"/>
      <c r="G49" s="26" t="s">
        <v>78</v>
      </c>
      <c r="H49" s="92">
        <f>IF('[1]p19'!$G$114&lt;&gt;0,'[1]p19'!$G$114,"")</f>
        <v>38534</v>
      </c>
      <c r="I49" s="26" t="s">
        <v>79</v>
      </c>
      <c r="J49" s="92">
        <f>IF('[1]p19'!$H$114&lt;&gt;0,'[1]p19'!$H$114,"")</f>
        <v>39141</v>
      </c>
      <c r="K49" s="26" t="s">
        <v>83</v>
      </c>
      <c r="L49" s="458" t="str">
        <f>IF('[1]p19'!$J$112&lt;&gt;0,'[1]p19'!$J$112,"")</f>
        <v>CNPq</v>
      </c>
      <c r="M49" s="458"/>
      <c r="N49" s="458"/>
      <c r="O49" s="458"/>
      <c r="P49" s="459"/>
      <c r="Q49" s="159"/>
    </row>
    <row r="50" spans="1:17" s="2" customFormat="1" ht="13.5" customHeight="1">
      <c r="A50" s="25" t="s">
        <v>80</v>
      </c>
      <c r="B50" s="394" t="str">
        <f>IF('[1]p19'!$A$112&lt;&gt;0,'[1]p19'!$A$112,"")</f>
        <v>Propagação de Ondas de Águas Rasas em Meio Heterogêneo</v>
      </c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5"/>
      <c r="Q50" s="159"/>
    </row>
    <row r="51" spans="1:17" s="41" customFormat="1" ht="11.25">
      <c r="A51" s="460"/>
      <c r="B51" s="460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159"/>
    </row>
    <row r="52" spans="1:17" s="2" customFormat="1" ht="13.5" customHeight="1">
      <c r="A52" s="25" t="s">
        <v>77</v>
      </c>
      <c r="B52" s="441" t="str">
        <f>IF('[1]p19'!$A$117&lt;&gt;0,'[1]p19'!$A$117,"")</f>
        <v>Leopoldo Maurício Tavares</v>
      </c>
      <c r="C52" s="441"/>
      <c r="D52" s="441"/>
      <c r="E52" s="441"/>
      <c r="F52" s="442"/>
      <c r="G52" s="26" t="s">
        <v>78</v>
      </c>
      <c r="H52" s="92">
        <f>IF('[1]p19'!$G$121&lt;&gt;0,'[1]p19'!$G$121,"")</f>
        <v>38930</v>
      </c>
      <c r="I52" s="26" t="s">
        <v>79</v>
      </c>
      <c r="J52" s="92">
        <f>IF('[1]p19'!$H$121&lt;&gt;0,'[1]p19'!$H$121,"")</f>
        <v>39506</v>
      </c>
      <c r="K52" s="26" t="s">
        <v>83</v>
      </c>
      <c r="L52" s="458" t="str">
        <f>IF('[1]p19'!$J$119&lt;&gt;0,'[1]p19'!$J$119,"")</f>
        <v>CNPq</v>
      </c>
      <c r="M52" s="458"/>
      <c r="N52" s="458"/>
      <c r="O52" s="458"/>
      <c r="P52" s="459"/>
      <c r="Q52" s="159"/>
    </row>
    <row r="53" spans="1:17" s="2" customFormat="1" ht="13.5" customHeight="1">
      <c r="A53" s="25" t="s">
        <v>80</v>
      </c>
      <c r="B53" s="394" t="str">
        <f>IF('[1]p19'!$A$119&lt;&gt;0,'[1]p19'!$A$119,"")</f>
        <v>EDP Elíptica</v>
      </c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5"/>
      <c r="Q53" s="159"/>
    </row>
    <row r="54" spans="1:17" s="41" customFormat="1" ht="11.25">
      <c r="A54" s="463"/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159"/>
    </row>
    <row r="55" spans="1:19" s="40" customFormat="1" ht="11.25">
      <c r="A55" s="390" t="str">
        <f>T('[1]p26'!$C$13:$G$13)</f>
        <v>Marco Aurélio Soares Souto</v>
      </c>
      <c r="B55" s="391"/>
      <c r="C55" s="391"/>
      <c r="D55" s="391"/>
      <c r="E55" s="392"/>
      <c r="F55" s="461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159"/>
      <c r="R55" s="39"/>
      <c r="S55" s="39"/>
    </row>
    <row r="56" spans="1:17" s="2" customFormat="1" ht="13.5" customHeight="1">
      <c r="A56" s="25" t="s">
        <v>77</v>
      </c>
      <c r="B56" s="441" t="str">
        <f>IF('[1]p26'!$A$110&lt;&gt;0,'[1]p26'!$A$110,"")</f>
        <v>Joselma Soares dos Santos</v>
      </c>
      <c r="C56" s="441"/>
      <c r="D56" s="441"/>
      <c r="E56" s="441"/>
      <c r="F56" s="442"/>
      <c r="G56" s="26" t="s">
        <v>78</v>
      </c>
      <c r="H56" s="92">
        <f>IF('[1]p26'!$G$114&lt;&gt;0,'[1]p26'!$G$114,"")</f>
        <v>38412</v>
      </c>
      <c r="I56" s="26" t="s">
        <v>79</v>
      </c>
      <c r="J56" s="92">
        <f>IF('[1]p26'!$H$114&lt;&gt;0,'[1]p26'!$H$114,"")</f>
        <v>39190</v>
      </c>
      <c r="K56" s="26" t="s">
        <v>83</v>
      </c>
      <c r="L56" s="458" t="str">
        <f>IF('[1]p26'!$J$112&lt;&gt;0,'[1]p26'!$J$112,"")</f>
        <v>CNPq</v>
      </c>
      <c r="M56" s="458"/>
      <c r="N56" s="458"/>
      <c r="O56" s="458"/>
      <c r="P56" s="459"/>
      <c r="Q56" s="159"/>
    </row>
    <row r="57" spans="1:17" s="2" customFormat="1" ht="13.5" customHeight="1">
      <c r="A57" s="25" t="s">
        <v>80</v>
      </c>
      <c r="B57" s="394" t="str">
        <f>IF('[1]p26'!$A$112&lt;&gt;0,'[1]p26'!$A$112,"")</f>
        <v>Soluções de equações diferenciais utilizando teoria de pontos fixos em cones</v>
      </c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5"/>
      <c r="Q57" s="159"/>
    </row>
    <row r="58" spans="1:17" s="41" customFormat="1" ht="11.25">
      <c r="A58" s="460"/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159"/>
    </row>
    <row r="59" spans="1:17" s="2" customFormat="1" ht="13.5" customHeight="1">
      <c r="A59" s="25" t="s">
        <v>77</v>
      </c>
      <c r="B59" s="441" t="str">
        <f>IF('[1]p26'!$A$117&lt;&gt;0,'[1]p26'!$A$117,"")</f>
        <v>Flank David Morais Bezerra</v>
      </c>
      <c r="C59" s="441"/>
      <c r="D59" s="441"/>
      <c r="E59" s="441"/>
      <c r="F59" s="442"/>
      <c r="G59" s="26" t="s">
        <v>78</v>
      </c>
      <c r="H59" s="92">
        <f>IF('[1]p26'!$G$121&lt;&gt;0,'[1]p26'!$G$121,"")</f>
        <v>38565</v>
      </c>
      <c r="I59" s="26" t="s">
        <v>79</v>
      </c>
      <c r="J59" s="92">
        <f>IF('[1]p26'!$H$121&lt;&gt;0,'[1]p26'!$H$121,"")</f>
        <v>39073</v>
      </c>
      <c r="K59" s="26" t="s">
        <v>83</v>
      </c>
      <c r="L59" s="458" t="str">
        <f>IF('[1]p26'!$J$119&lt;&gt;0,'[1]p26'!$J$119,"")</f>
        <v>CAPES</v>
      </c>
      <c r="M59" s="458"/>
      <c r="N59" s="458"/>
      <c r="O59" s="458"/>
      <c r="P59" s="459"/>
      <c r="Q59" s="159"/>
    </row>
    <row r="60" spans="1:17" s="2" customFormat="1" ht="13.5" customHeight="1">
      <c r="A60" s="25" t="s">
        <v>80</v>
      </c>
      <c r="B60" s="394" t="str">
        <f>IF('[1]p26'!$A$119&lt;&gt;0,'[1]p26'!$A$119,"")</f>
        <v> Desigualdade do Tipo Trudinger-Moser e Aplicações</v>
      </c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5"/>
      <c r="Q60" s="159"/>
    </row>
    <row r="61" spans="1:17" s="41" customFormat="1" ht="11.25">
      <c r="A61" s="460"/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159"/>
    </row>
    <row r="62" spans="1:17" s="2" customFormat="1" ht="13.5" customHeight="1">
      <c r="A62" s="25" t="s">
        <v>77</v>
      </c>
      <c r="B62" s="441" t="str">
        <f>IF('[1]p26'!$A$124&lt;&gt;0,'[1]p26'!$A$124,"")</f>
        <v>Rawlilson de Oliveira Araújo</v>
      </c>
      <c r="C62" s="441"/>
      <c r="D62" s="441"/>
      <c r="E62" s="441"/>
      <c r="F62" s="442"/>
      <c r="G62" s="26" t="s">
        <v>78</v>
      </c>
      <c r="H62" s="92">
        <f>IF('[1]p26'!$G$128&lt;&gt;0,'[1]p26'!$G$128,"")</f>
        <v>39164</v>
      </c>
      <c r="I62" s="26" t="s">
        <v>79</v>
      </c>
      <c r="J62" s="92">
        <f>IF('[1]p26'!$H$128&lt;&gt;0,'[1]p26'!$H$128,"")</f>
        <v>39872</v>
      </c>
      <c r="K62" s="26" t="s">
        <v>83</v>
      </c>
      <c r="L62" s="458" t="str">
        <f>IF('[1]p26'!$J$126&lt;&gt;0,'[1]p26'!$J$126,"")</f>
        <v>CAPES</v>
      </c>
      <c r="M62" s="458"/>
      <c r="N62" s="458"/>
      <c r="O62" s="458"/>
      <c r="P62" s="459"/>
      <c r="Q62" s="159"/>
    </row>
    <row r="63" spans="1:17" s="2" customFormat="1" ht="13.5" customHeight="1">
      <c r="A63" s="25" t="s">
        <v>80</v>
      </c>
      <c r="B63" s="394" t="str">
        <f>IF('[1]p26'!$A$126&lt;&gt;0,'[1]p26'!$A$126,"")</f>
        <v>Equações Diferenciais Parciais Elípticas (Port. 013/PPGMat)</v>
      </c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5"/>
      <c r="Q63" s="159"/>
    </row>
    <row r="64" spans="1:17" s="41" customFormat="1" ht="11.25">
      <c r="A64" s="460"/>
      <c r="B64" s="460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159"/>
    </row>
    <row r="65" spans="1:19" s="40" customFormat="1" ht="11.25">
      <c r="A65" s="390" t="str">
        <f>T('[1]p31'!$C$13:$G$13)</f>
        <v>Rosana Marques da Silva</v>
      </c>
      <c r="B65" s="391"/>
      <c r="C65" s="391"/>
      <c r="D65" s="391"/>
      <c r="E65" s="392"/>
      <c r="F65" s="461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159"/>
      <c r="R65" s="39"/>
      <c r="S65" s="39"/>
    </row>
    <row r="66" spans="1:17" s="2" customFormat="1" ht="13.5" customHeight="1">
      <c r="A66" s="25" t="s">
        <v>77</v>
      </c>
      <c r="B66" s="441" t="str">
        <f>IF('[1]p31'!$A$110&lt;&gt;0,'[1]p31'!$A$110,"")</f>
        <v>Suene Ferreira Campos</v>
      </c>
      <c r="C66" s="441"/>
      <c r="D66" s="441"/>
      <c r="E66" s="441"/>
      <c r="F66" s="442"/>
      <c r="G66" s="26" t="s">
        <v>78</v>
      </c>
      <c r="H66" s="92">
        <f>IF('[1]p31'!$G$114&lt;&gt;0,'[1]p31'!$G$114,"")</f>
        <v>39142</v>
      </c>
      <c r="I66" s="26" t="s">
        <v>79</v>
      </c>
      <c r="J66" s="92">
        <f>IF('[1]p31'!$H$114&lt;&gt;0,'[1]p31'!$H$114,"")</f>
        <v>39872</v>
      </c>
      <c r="K66" s="26" t="s">
        <v>83</v>
      </c>
      <c r="L66" s="458" t="str">
        <f>IF('[1]p31'!$J$112&lt;&gt;0,'[1]p31'!$J$112,"")</f>
        <v>CNPq</v>
      </c>
      <c r="M66" s="458"/>
      <c r="N66" s="458"/>
      <c r="O66" s="458"/>
      <c r="P66" s="459"/>
      <c r="Q66" s="159"/>
    </row>
    <row r="67" spans="1:17" s="2" customFormat="1" ht="13.5" customHeight="1">
      <c r="A67" s="25" t="s">
        <v>80</v>
      </c>
      <c r="B67" s="394" t="str">
        <f>IF('[1]p31'!$A$112&lt;&gt;0,'[1]p31'!$A$112,"")</f>
        <v>Colisões em modelos deformáveis para tecidos têxteis</v>
      </c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5"/>
      <c r="Q67" s="159"/>
    </row>
    <row r="68" spans="1:17" s="41" customFormat="1" ht="11.25">
      <c r="A68" s="460"/>
      <c r="B68" s="460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159"/>
    </row>
    <row r="69" spans="1:19" s="40" customFormat="1" ht="11.25">
      <c r="A69" s="390" t="str">
        <f>T('[1]p35'!$C$13:$G$13)</f>
        <v>Vanio Fragoso de Melo</v>
      </c>
      <c r="B69" s="391"/>
      <c r="C69" s="391"/>
      <c r="D69" s="391"/>
      <c r="E69" s="392"/>
      <c r="F69" s="461"/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159"/>
      <c r="R69" s="39"/>
      <c r="S69" s="39"/>
    </row>
    <row r="70" spans="1:17" s="2" customFormat="1" ht="13.5" customHeight="1">
      <c r="A70" s="25" t="s">
        <v>77</v>
      </c>
      <c r="B70" s="441" t="str">
        <f>IF('[1]p35'!$A$110&lt;&gt;0,'[1]p35'!$A$110,"")</f>
        <v>Suene Ferreira Campos</v>
      </c>
      <c r="C70" s="441"/>
      <c r="D70" s="441"/>
      <c r="E70" s="441"/>
      <c r="F70" s="442"/>
      <c r="G70" s="26" t="s">
        <v>78</v>
      </c>
      <c r="H70" s="92">
        <f>IF('[1]p35'!$G$114&lt;&gt;0,'[1]p35'!$G$114,"")</f>
        <v>39153</v>
      </c>
      <c r="I70" s="26" t="s">
        <v>79</v>
      </c>
      <c r="J70" s="92">
        <f>IF('[1]p35'!$H$114&lt;&gt;0,'[1]p35'!$H$114,"")</f>
        <v>39884</v>
      </c>
      <c r="K70" s="26" t="s">
        <v>83</v>
      </c>
      <c r="L70" s="458">
        <f>IF('[1]p35'!$J$112&lt;&gt;0,'[1]p35'!$J$112,"")</f>
      </c>
      <c r="M70" s="458"/>
      <c r="N70" s="458"/>
      <c r="O70" s="458"/>
      <c r="P70" s="459"/>
      <c r="Q70" s="159"/>
    </row>
    <row r="71" spans="1:17" s="2" customFormat="1" ht="13.5" customHeight="1">
      <c r="A71" s="25" t="s">
        <v>80</v>
      </c>
      <c r="B71" s="394" t="str">
        <f>IF('[1]p35'!$A$112&lt;&gt;0,'[1]p35'!$A$112,"")</f>
        <v>Modelos Deformáveis e Colisões</v>
      </c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5"/>
      <c r="Q71" s="159"/>
    </row>
    <row r="72" spans="1:17" s="41" customFormat="1" ht="11.25">
      <c r="A72" s="460"/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159"/>
    </row>
    <row r="73" spans="1:17" s="2" customFormat="1" ht="13.5" customHeight="1">
      <c r="A73" s="25" t="s">
        <v>77</v>
      </c>
      <c r="B73" s="441" t="str">
        <f>IF('[1]p35'!$A$117&lt;&gt;0,'[1]p35'!$A$117,"")</f>
        <v>Jamilson Ramos Campos</v>
      </c>
      <c r="C73" s="441"/>
      <c r="D73" s="441"/>
      <c r="E73" s="441"/>
      <c r="F73" s="442"/>
      <c r="G73" s="26" t="s">
        <v>78</v>
      </c>
      <c r="H73" s="92">
        <f>IF('[1]p35'!$G$121&lt;&gt;0,'[1]p35'!$G$121,"")</f>
        <v>38443</v>
      </c>
      <c r="I73" s="26" t="s">
        <v>79</v>
      </c>
      <c r="J73" s="92">
        <f>IF('[1]p35'!$H$121&lt;&gt;0,'[1]p35'!$H$121,"")</f>
        <v>39058</v>
      </c>
      <c r="K73" s="26" t="s">
        <v>83</v>
      </c>
      <c r="L73" s="458">
        <f>IF('[1]p35'!$J$119&lt;&gt;0,'[1]p35'!$J$119,"")</f>
      </c>
      <c r="M73" s="458"/>
      <c r="N73" s="458"/>
      <c r="O73" s="458"/>
      <c r="P73" s="459"/>
      <c r="Q73" s="159"/>
    </row>
    <row r="74" spans="1:17" s="2" customFormat="1" ht="13.5" customHeight="1">
      <c r="A74" s="25" t="s">
        <v>80</v>
      </c>
      <c r="B74" s="394" t="str">
        <f>IF('[1]p35'!$A$119&lt;&gt;0,'[1]p35'!$A$119,"")</f>
        <v>Modelos Deformáveis de Partículas e Algoritmos de Colisões Aplicados à Simulação de Tecidos</v>
      </c>
      <c r="C74" s="394"/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5"/>
      <c r="Q74" s="159"/>
    </row>
    <row r="75" spans="1:17" s="41" customFormat="1" ht="11.25">
      <c r="A75" s="460"/>
      <c r="B75" s="460"/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159"/>
    </row>
  </sheetData>
  <sheetProtection password="CA19" sheet="1" objects="1" scenarios="1"/>
  <mergeCells count="107">
    <mergeCell ref="B73:F73"/>
    <mergeCell ref="L73:P73"/>
    <mergeCell ref="B74:P74"/>
    <mergeCell ref="A75:P75"/>
    <mergeCell ref="B70:F70"/>
    <mergeCell ref="L70:P70"/>
    <mergeCell ref="B71:P71"/>
    <mergeCell ref="A72:P72"/>
    <mergeCell ref="B42:P42"/>
    <mergeCell ref="A43:P43"/>
    <mergeCell ref="A69:E69"/>
    <mergeCell ref="F69:P69"/>
    <mergeCell ref="B46:P46"/>
    <mergeCell ref="A47:P47"/>
    <mergeCell ref="A44:E44"/>
    <mergeCell ref="F44:P44"/>
    <mergeCell ref="B45:F45"/>
    <mergeCell ref="L45:P45"/>
    <mergeCell ref="A40:E40"/>
    <mergeCell ref="F40:P40"/>
    <mergeCell ref="B41:F41"/>
    <mergeCell ref="L41:P41"/>
    <mergeCell ref="B37:F37"/>
    <mergeCell ref="L37:P37"/>
    <mergeCell ref="B38:P38"/>
    <mergeCell ref="A39:P39"/>
    <mergeCell ref="B34:F34"/>
    <mergeCell ref="L34:P34"/>
    <mergeCell ref="B35:P35"/>
    <mergeCell ref="A36:P36"/>
    <mergeCell ref="B31:F31"/>
    <mergeCell ref="L31:P31"/>
    <mergeCell ref="B32:P32"/>
    <mergeCell ref="A33:P33"/>
    <mergeCell ref="B28:F28"/>
    <mergeCell ref="L28:P28"/>
    <mergeCell ref="B29:P29"/>
    <mergeCell ref="A30:P30"/>
    <mergeCell ref="B25:P25"/>
    <mergeCell ref="A26:P26"/>
    <mergeCell ref="A27:E27"/>
    <mergeCell ref="F27:P27"/>
    <mergeCell ref="B22:P22"/>
    <mergeCell ref="A23:P23"/>
    <mergeCell ref="B24:F24"/>
    <mergeCell ref="L24:P24"/>
    <mergeCell ref="A20:E20"/>
    <mergeCell ref="F20:P20"/>
    <mergeCell ref="B21:F21"/>
    <mergeCell ref="L21:P21"/>
    <mergeCell ref="B17:F17"/>
    <mergeCell ref="L17:P17"/>
    <mergeCell ref="B18:P18"/>
    <mergeCell ref="A19:P19"/>
    <mergeCell ref="B14:F14"/>
    <mergeCell ref="L14:P14"/>
    <mergeCell ref="B15:P15"/>
    <mergeCell ref="A16:P16"/>
    <mergeCell ref="B11:P11"/>
    <mergeCell ref="A12:P12"/>
    <mergeCell ref="A13:E13"/>
    <mergeCell ref="F13:P13"/>
    <mergeCell ref="B8:P8"/>
    <mergeCell ref="A9:P9"/>
    <mergeCell ref="B10:F10"/>
    <mergeCell ref="L10:P10"/>
    <mergeCell ref="A6:E6"/>
    <mergeCell ref="F6:P6"/>
    <mergeCell ref="B7:F7"/>
    <mergeCell ref="L7:P7"/>
    <mergeCell ref="A1:P1"/>
    <mergeCell ref="A4:P5"/>
    <mergeCell ref="A2:P2"/>
    <mergeCell ref="M3:N3"/>
    <mergeCell ref="O3:P3"/>
    <mergeCell ref="F3:L3"/>
    <mergeCell ref="A3:E3"/>
    <mergeCell ref="A54:P54"/>
    <mergeCell ref="B50:P50"/>
    <mergeCell ref="A51:P51"/>
    <mergeCell ref="A48:E48"/>
    <mergeCell ref="F48:P48"/>
    <mergeCell ref="B52:F52"/>
    <mergeCell ref="L52:P52"/>
    <mergeCell ref="B53:P53"/>
    <mergeCell ref="B49:F49"/>
    <mergeCell ref="L49:P49"/>
    <mergeCell ref="A55:E55"/>
    <mergeCell ref="F55:P55"/>
    <mergeCell ref="B56:F56"/>
    <mergeCell ref="L56:P56"/>
    <mergeCell ref="B57:P57"/>
    <mergeCell ref="A58:P58"/>
    <mergeCell ref="B59:F59"/>
    <mergeCell ref="L59:P59"/>
    <mergeCell ref="B60:P60"/>
    <mergeCell ref="A61:P61"/>
    <mergeCell ref="B62:F62"/>
    <mergeCell ref="L62:P62"/>
    <mergeCell ref="A65:E65"/>
    <mergeCell ref="F65:P65"/>
    <mergeCell ref="B63:P63"/>
    <mergeCell ref="A64:P64"/>
    <mergeCell ref="B66:F66"/>
    <mergeCell ref="L66:P66"/>
    <mergeCell ref="B67:P67"/>
    <mergeCell ref="A68:P6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47"/>
  <sheetViews>
    <sheetView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7109375" style="0" customWidth="1"/>
    <col min="6" max="6" width="11.14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64"/>
    </row>
    <row r="2" spans="1:17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64"/>
    </row>
    <row r="3" spans="1:17" ht="13.5" thickBot="1">
      <c r="A3" s="378" t="s">
        <v>96</v>
      </c>
      <c r="B3" s="379"/>
      <c r="C3" s="379"/>
      <c r="D3" s="380"/>
      <c r="E3" s="387"/>
      <c r="F3" s="388"/>
      <c r="G3" s="388"/>
      <c r="H3" s="388"/>
      <c r="I3" s="388"/>
      <c r="J3" s="388"/>
      <c r="K3" s="388"/>
      <c r="L3" s="388"/>
      <c r="M3" s="385" t="s">
        <v>84</v>
      </c>
      <c r="N3" s="386"/>
      <c r="O3" s="383" t="str">
        <f>'[1]p1'!$H$4</f>
        <v>2006.2</v>
      </c>
      <c r="P3" s="384"/>
      <c r="Q3" s="64"/>
    </row>
    <row r="4" spans="1:17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64"/>
    </row>
    <row r="5" spans="1:17" s="8" customFormat="1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64"/>
    </row>
    <row r="6" spans="1:19" s="9" customFormat="1" ht="12.75">
      <c r="A6" s="390" t="str">
        <f>T('[1]p1'!$C$13:$G$13)</f>
        <v>Alciônio Saldanha de Oliveira</v>
      </c>
      <c r="B6" s="391"/>
      <c r="C6" s="391"/>
      <c r="D6" s="391"/>
      <c r="E6" s="392"/>
      <c r="F6" s="461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64"/>
      <c r="R6" s="23"/>
      <c r="S6" s="23"/>
    </row>
    <row r="7" spans="1:17" s="1" customFormat="1" ht="13.5" customHeight="1">
      <c r="A7" s="25" t="s">
        <v>77</v>
      </c>
      <c r="B7" s="441" t="str">
        <f>IF('[1]p1'!$A$78&lt;&gt;0,'[1]p1'!$A$78,"")</f>
        <v>Jessica Lange Ferreira Melo</v>
      </c>
      <c r="C7" s="441"/>
      <c r="D7" s="441"/>
      <c r="E7" s="441"/>
      <c r="F7" s="442"/>
      <c r="G7" s="26" t="s">
        <v>78</v>
      </c>
      <c r="H7" s="91">
        <f>IF('[1]p1'!$G$82&lt;&gt;0,'[1]p1'!$G$82,"")</f>
        <v>38565</v>
      </c>
      <c r="I7" s="26" t="s">
        <v>79</v>
      </c>
      <c r="J7" s="91">
        <f>IF('[1]p1'!$H$82&lt;&gt;0,'[1]p1'!$H$82,"")</f>
        <v>39293</v>
      </c>
      <c r="K7" s="26" t="s">
        <v>83</v>
      </c>
      <c r="L7" s="467" t="str">
        <f>IF('[1]p1'!$J$80&lt;&gt;0,'[1]p1'!$J$80,"")</f>
        <v>CNPq</v>
      </c>
      <c r="M7" s="467"/>
      <c r="N7" s="113" t="s">
        <v>26</v>
      </c>
      <c r="O7" s="467" t="str">
        <f>IF('[1]p1'!$L$80&lt;&gt;0,'[1]p1'!$L$80,"")</f>
        <v>Em andamento</v>
      </c>
      <c r="P7" s="468"/>
      <c r="Q7" s="64"/>
    </row>
    <row r="8" spans="1:17" s="1" customFormat="1" ht="13.5" customHeight="1">
      <c r="A8" s="25" t="s">
        <v>80</v>
      </c>
      <c r="B8" s="414" t="str">
        <f>IF('[1]p1'!$A$80&lt;&gt;0,'[1]p1'!$A$80,"")</f>
        <v>Equacoes Diferenciais Parciais</v>
      </c>
      <c r="C8" s="414"/>
      <c r="D8" s="414"/>
      <c r="E8" s="414"/>
      <c r="F8" s="414"/>
      <c r="G8" s="414"/>
      <c r="H8" s="414"/>
      <c r="I8" s="414"/>
      <c r="J8" s="95" t="s">
        <v>27</v>
      </c>
      <c r="K8" s="414" t="str">
        <f>IF('[1]p1'!$A$82&lt;&gt;0,'[1]p1'!$A$82,"")</f>
        <v>PIBIC</v>
      </c>
      <c r="L8" s="414"/>
      <c r="M8" s="414"/>
      <c r="N8" s="414"/>
      <c r="O8" s="414"/>
      <c r="P8" s="414"/>
      <c r="Q8" s="64"/>
    </row>
    <row r="9" spans="1:17" ht="12.75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64"/>
    </row>
    <row r="10" spans="1:17" s="1" customFormat="1" ht="13.5" customHeight="1">
      <c r="A10" s="25" t="s">
        <v>77</v>
      </c>
      <c r="B10" s="441" t="str">
        <f>IF('[1]p1'!$A$92&lt;&gt;0,'[1]p1'!$A$92,"")</f>
        <v>Eduardo da Silva Santos</v>
      </c>
      <c r="C10" s="441"/>
      <c r="D10" s="441"/>
      <c r="E10" s="441"/>
      <c r="F10" s="442"/>
      <c r="G10" s="26" t="s">
        <v>78</v>
      </c>
      <c r="H10" s="91">
        <f>IF('[1]p1'!$G$96&lt;&gt;0,'[1]p1'!$G$96,"")</f>
        <v>38930</v>
      </c>
      <c r="I10" s="26" t="s">
        <v>79</v>
      </c>
      <c r="J10" s="91">
        <f>IF('[1]p1'!$H$96&lt;&gt;0,'[1]p1'!$H$96,"")</f>
        <v>39210</v>
      </c>
      <c r="K10" s="26" t="s">
        <v>83</v>
      </c>
      <c r="L10" s="467" t="str">
        <f>IF('[1]p1'!$J$80&lt;&gt;0,'[1]p1'!$J$80,"")</f>
        <v>CNPq</v>
      </c>
      <c r="M10" s="467"/>
      <c r="N10" s="113" t="s">
        <v>26</v>
      </c>
      <c r="O10" s="467" t="str">
        <f>IF('[1]p1'!$L$94&lt;&gt;0,'[1]p1'!$L$94,"")</f>
        <v>Concluído</v>
      </c>
      <c r="P10" s="468"/>
      <c r="Q10" s="64"/>
    </row>
    <row r="11" spans="1:17" s="1" customFormat="1" ht="13.5" customHeight="1">
      <c r="A11" s="25" t="s">
        <v>80</v>
      </c>
      <c r="B11" s="414" t="str">
        <f>IF('[1]p1'!$A$94&lt;&gt;0,'[1]p1'!$A$94,"")</f>
        <v> PROLICEN 2006: Projeto Contextualizando a Matemática</v>
      </c>
      <c r="C11" s="414"/>
      <c r="D11" s="414"/>
      <c r="E11" s="414"/>
      <c r="F11" s="414"/>
      <c r="G11" s="414"/>
      <c r="H11" s="414"/>
      <c r="I11" s="414"/>
      <c r="J11" s="95" t="s">
        <v>27</v>
      </c>
      <c r="K11" s="414" t="str">
        <f>IF('[1]p1'!$A$96&lt;&gt;0,'[1]p1'!$A$96,"")</f>
        <v>PROLICEN</v>
      </c>
      <c r="L11" s="414"/>
      <c r="M11" s="414"/>
      <c r="N11" s="414"/>
      <c r="O11" s="414"/>
      <c r="P11" s="414"/>
      <c r="Q11" s="64"/>
    </row>
    <row r="12" spans="1:17" ht="12.75">
      <c r="A12" s="460"/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64"/>
    </row>
    <row r="13" spans="1:19" s="9" customFormat="1" ht="12.75">
      <c r="A13" s="390" t="str">
        <f>T('[1]p3'!$C$13:$G$13)</f>
        <v>Amanda dos Santos Gomes</v>
      </c>
      <c r="B13" s="391"/>
      <c r="C13" s="391"/>
      <c r="D13" s="391"/>
      <c r="E13" s="392"/>
      <c r="F13" s="461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/>
      <c r="R13" s="23"/>
      <c r="S13" s="23"/>
    </row>
    <row r="14" spans="1:17" s="1" customFormat="1" ht="13.5" customHeight="1">
      <c r="A14" s="25" t="s">
        <v>77</v>
      </c>
      <c r="B14" s="441" t="str">
        <f>IF('[1]p3'!$A$78&lt;&gt;0,'[1]p3'!$A$78,"")</f>
        <v>Paloma dos Santos Gomes</v>
      </c>
      <c r="C14" s="441"/>
      <c r="D14" s="441"/>
      <c r="E14" s="441"/>
      <c r="F14" s="442"/>
      <c r="G14" s="26" t="s">
        <v>78</v>
      </c>
      <c r="H14" s="91">
        <f>IF('[1]p3'!$G$82&lt;&gt;0,'[1]p3'!$G$82,"")</f>
        <v>38797</v>
      </c>
      <c r="I14" s="26" t="s">
        <v>79</v>
      </c>
      <c r="J14" s="91">
        <f>IF('[1]p3'!$H$82&lt;&gt;0,'[1]p3'!$H$82,"")</f>
        <v>39080</v>
      </c>
      <c r="K14" s="26" t="s">
        <v>83</v>
      </c>
      <c r="L14" s="467">
        <f>IF('[1]p3'!$J$80&lt;&gt;0,'[1]p3'!$J$80,"")</f>
      </c>
      <c r="M14" s="467"/>
      <c r="N14" s="113" t="s">
        <v>26</v>
      </c>
      <c r="O14" s="467" t="str">
        <f>IF('[1]p3'!$L$80&lt;&gt;0,'[1]p3'!$L$80,"")</f>
        <v>Concluído</v>
      </c>
      <c r="P14" s="468"/>
      <c r="Q14"/>
    </row>
    <row r="15" spans="1:17" s="1" customFormat="1" ht="13.5" customHeight="1">
      <c r="A15" s="25" t="s">
        <v>80</v>
      </c>
      <c r="B15" s="414" t="str">
        <f>IF('[1]p3'!$A$80&lt;&gt;0,'[1]p3'!$A$80,"")</f>
        <v>Um Estudo Introdutório sobre Análise de Agrupamentos com uma Aplicação em Nutrição</v>
      </c>
      <c r="C15" s="414"/>
      <c r="D15" s="414"/>
      <c r="E15" s="414"/>
      <c r="F15" s="414"/>
      <c r="G15" s="414"/>
      <c r="H15" s="414"/>
      <c r="I15" s="414"/>
      <c r="J15" s="95" t="s">
        <v>27</v>
      </c>
      <c r="K15" s="414" t="str">
        <f>IF('[1]p3'!$A$82&lt;&gt;0,'[1]p3'!$A$82,"")</f>
        <v>Trabalho/Monografia de conclusão de curso</v>
      </c>
      <c r="L15" s="414"/>
      <c r="M15" s="414"/>
      <c r="N15" s="414"/>
      <c r="O15" s="414"/>
      <c r="P15" s="414"/>
      <c r="Q15"/>
    </row>
    <row r="16" spans="1:16" ht="12.75">
      <c r="A16" s="460"/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</row>
    <row r="17" spans="1:19" s="9" customFormat="1" ht="12.75">
      <c r="A17" s="390" t="str">
        <f>T('[1]p4'!$C$13:$G$13)</f>
        <v>Amauri Araújo Cruz</v>
      </c>
      <c r="B17" s="391"/>
      <c r="C17" s="391"/>
      <c r="D17" s="391"/>
      <c r="E17" s="392"/>
      <c r="F17" s="461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/>
      <c r="R17" s="23"/>
      <c r="S17" s="23"/>
    </row>
    <row r="18" spans="1:17" s="1" customFormat="1" ht="13.5" customHeight="1">
      <c r="A18" s="25" t="s">
        <v>77</v>
      </c>
      <c r="B18" s="441" t="str">
        <f>IF('[1]p4'!$A$78&lt;&gt;0,'[1]p4'!$A$78,"")</f>
        <v>Luiz Gianini Bezerra de Melo</v>
      </c>
      <c r="C18" s="441"/>
      <c r="D18" s="441"/>
      <c r="E18" s="441"/>
      <c r="F18" s="442"/>
      <c r="G18" s="26" t="s">
        <v>78</v>
      </c>
      <c r="H18" s="91">
        <f>IF('[1]p4'!$G$82&lt;&gt;0,'[1]p4'!$G$82,"")</f>
        <v>39048</v>
      </c>
      <c r="I18" s="26" t="s">
        <v>79</v>
      </c>
      <c r="J18" s="91">
        <f>IF('[1]p4'!$H$82&lt;&gt;0,'[1]p4'!$H$82,"")</f>
        <v>39210</v>
      </c>
      <c r="K18" s="26" t="s">
        <v>83</v>
      </c>
      <c r="L18" s="467" t="str">
        <f>IF('[1]p4'!$J$80&lt;&gt;0,'[1]p4'!$J$80,"")</f>
        <v>UFCG</v>
      </c>
      <c r="M18" s="467"/>
      <c r="N18" s="113" t="s">
        <v>26</v>
      </c>
      <c r="O18" s="467" t="str">
        <f>IF('[1]p4'!$L$80&lt;&gt;0,'[1]p4'!$L$80,"")</f>
        <v>Em andamento</v>
      </c>
      <c r="P18" s="468"/>
      <c r="Q18"/>
    </row>
    <row r="19" spans="1:17" s="1" customFormat="1" ht="13.5" customHeight="1">
      <c r="A19" s="25" t="s">
        <v>80</v>
      </c>
      <c r="B19" s="414" t="str">
        <f>IF('[1]p4'!$A$80&lt;&gt;0,'[1]p4'!$A$80,"")</f>
        <v>Monitoria</v>
      </c>
      <c r="C19" s="414"/>
      <c r="D19" s="414"/>
      <c r="E19" s="414"/>
      <c r="F19" s="414"/>
      <c r="G19" s="414"/>
      <c r="H19" s="414"/>
      <c r="I19" s="414"/>
      <c r="J19" s="95" t="s">
        <v>27</v>
      </c>
      <c r="K19" s="414" t="str">
        <f>IF('[1]p4'!$A$82&lt;&gt;0,'[1]p4'!$A$82,"")</f>
        <v>Monitoria</v>
      </c>
      <c r="L19" s="414"/>
      <c r="M19" s="414"/>
      <c r="N19" s="414"/>
      <c r="O19" s="414"/>
      <c r="P19" s="414"/>
      <c r="Q19"/>
    </row>
    <row r="20" spans="1:16" ht="12.75">
      <c r="A20" s="460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</row>
    <row r="21" spans="1:17" s="1" customFormat="1" ht="13.5" customHeight="1">
      <c r="A21" s="25" t="s">
        <v>77</v>
      </c>
      <c r="B21" s="441" t="str">
        <f>IF('[1]p4'!$A$85&lt;&gt;0,'[1]p4'!$A$85,"")</f>
        <v>Rivaldo Bezerra de Aquino Filho</v>
      </c>
      <c r="C21" s="441"/>
      <c r="D21" s="441"/>
      <c r="E21" s="441"/>
      <c r="F21" s="442"/>
      <c r="G21" s="26" t="s">
        <v>78</v>
      </c>
      <c r="H21" s="91">
        <f>IF('[1]p4'!$G$89&lt;&gt;0,'[1]p4'!$G$89,"")</f>
        <v>38930</v>
      </c>
      <c r="I21" s="26" t="s">
        <v>79</v>
      </c>
      <c r="J21" s="91">
        <f>IF('[1]p4'!$H$89&lt;&gt;0,'[1]p4'!$H$89,"")</f>
        <v>39210</v>
      </c>
      <c r="K21" s="26" t="s">
        <v>83</v>
      </c>
      <c r="L21" s="467" t="str">
        <f>IF('[1]p4'!$J$80&lt;&gt;0,'[1]p4'!$J$80,"")</f>
        <v>UFCG</v>
      </c>
      <c r="M21" s="467"/>
      <c r="N21" s="113" t="s">
        <v>26</v>
      </c>
      <c r="O21" s="467" t="str">
        <f>IF('[1]p4'!$L$87&lt;&gt;0,'[1]p4'!$L$87,"")</f>
        <v>Em andamento</v>
      </c>
      <c r="P21" s="468"/>
      <c r="Q21"/>
    </row>
    <row r="22" spans="1:17" s="1" customFormat="1" ht="13.5" customHeight="1">
      <c r="A22" s="25" t="s">
        <v>80</v>
      </c>
      <c r="B22" s="414" t="str">
        <f>IF('[1]p4'!$A$87&lt;&gt;0,'[1]p4'!$A$87,"")</f>
        <v>PROLICEN 2006 - Projeto: Contextualizando a Matemática</v>
      </c>
      <c r="C22" s="414"/>
      <c r="D22" s="414"/>
      <c r="E22" s="414"/>
      <c r="F22" s="414"/>
      <c r="G22" s="414"/>
      <c r="H22" s="414"/>
      <c r="I22" s="414"/>
      <c r="J22" s="95" t="s">
        <v>27</v>
      </c>
      <c r="K22" s="414" t="str">
        <f>IF('[1]p4'!$A$89&lt;&gt;0,'[1]p4'!$A$89,"")</f>
        <v>PROLICEN</v>
      </c>
      <c r="L22" s="414"/>
      <c r="M22" s="414"/>
      <c r="N22" s="414"/>
      <c r="O22" s="414"/>
      <c r="P22" s="414"/>
      <c r="Q22"/>
    </row>
    <row r="23" spans="1:16" ht="12.75">
      <c r="A23" s="460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</row>
    <row r="24" spans="1:19" s="9" customFormat="1" ht="12.75">
      <c r="A24" s="390" t="str">
        <f>T('[1]p7'!$C$13:$G$13)</f>
        <v>Aparecido Jesuino de Souza</v>
      </c>
      <c r="B24" s="391"/>
      <c r="C24" s="391"/>
      <c r="D24" s="391"/>
      <c r="E24" s="392"/>
      <c r="F24" s="461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/>
      <c r="R24" s="23"/>
      <c r="S24" s="23"/>
    </row>
    <row r="25" spans="1:17" s="1" customFormat="1" ht="13.5" customHeight="1">
      <c r="A25" s="25" t="s">
        <v>77</v>
      </c>
      <c r="B25" s="441" t="str">
        <f>IF('[1]p7'!$A$78&lt;&gt;0,'[1]p7'!$A$78,"")</f>
        <v>José Salatiel de Alencar Filho</v>
      </c>
      <c r="C25" s="441"/>
      <c r="D25" s="441"/>
      <c r="E25" s="441"/>
      <c r="F25" s="442"/>
      <c r="G25" s="26" t="s">
        <v>78</v>
      </c>
      <c r="H25" s="91">
        <f>IF('[1]p7'!$G$82&lt;&gt;0,'[1]p7'!$G$82,"")</f>
        <v>38930</v>
      </c>
      <c r="I25" s="26" t="s">
        <v>79</v>
      </c>
      <c r="J25" s="91">
        <f>IF('[1]p7'!$H$82&lt;&gt;0,'[1]p7'!$H$82,"")</f>
        <v>39660</v>
      </c>
      <c r="K25" s="26" t="s">
        <v>83</v>
      </c>
      <c r="L25" s="467" t="str">
        <f>IF('[1]p7'!$J$80&lt;&gt;0,'[1]p7'!$J$80,"")</f>
        <v>CNPq</v>
      </c>
      <c r="M25" s="467"/>
      <c r="N25" s="113" t="s">
        <v>26</v>
      </c>
      <c r="O25" s="467" t="str">
        <f>IF('[1]p7'!$L$80&lt;&gt;0,'[1]p7'!$L$80,"")</f>
        <v>Em andamento</v>
      </c>
      <c r="P25" s="468"/>
      <c r="Q25"/>
    </row>
    <row r="26" spans="1:17" s="1" customFormat="1" ht="13.5" customHeight="1">
      <c r="A26" s="25" t="s">
        <v>80</v>
      </c>
      <c r="B26" s="414" t="str">
        <f>IF('[1]p7'!$A$80&lt;&gt;0,'[1]p7'!$A$80,"")</f>
        <v>Apoio computacional as atividades de pesquisa do DME</v>
      </c>
      <c r="C26" s="414"/>
      <c r="D26" s="414"/>
      <c r="E26" s="414"/>
      <c r="F26" s="414"/>
      <c r="G26" s="414"/>
      <c r="H26" s="414"/>
      <c r="I26" s="414"/>
      <c r="J26" s="95" t="s">
        <v>27</v>
      </c>
      <c r="K26" s="414" t="str">
        <f>IF('[1]p7'!$A$82&lt;&gt;0,'[1]p7'!$A$82,"")</f>
        <v>Apoio Técnico</v>
      </c>
      <c r="L26" s="414"/>
      <c r="M26" s="414"/>
      <c r="N26" s="414"/>
      <c r="O26" s="414"/>
      <c r="P26" s="414"/>
      <c r="Q26"/>
    </row>
    <row r="27" spans="1:16" ht="12.75">
      <c r="A27" s="460"/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</row>
    <row r="28" spans="1:17" s="1" customFormat="1" ht="13.5" customHeight="1">
      <c r="A28" s="25" t="s">
        <v>77</v>
      </c>
      <c r="B28" s="441" t="str">
        <f>IF('[1]p7'!$A$85&lt;&gt;0,'[1]p7'!$A$85,"")</f>
        <v>Jadsan da Cunha Santos</v>
      </c>
      <c r="C28" s="441"/>
      <c r="D28" s="441"/>
      <c r="E28" s="441"/>
      <c r="F28" s="442"/>
      <c r="G28" s="26" t="s">
        <v>78</v>
      </c>
      <c r="H28" s="91">
        <f>IF('[1]p7'!$G$89&lt;&gt;0,'[1]p7'!$G$89,"")</f>
        <v>39049</v>
      </c>
      <c r="I28" s="26" t="s">
        <v>79</v>
      </c>
      <c r="J28" s="91">
        <f>IF('[1]p7'!$H$89&lt;&gt;0,'[1]p7'!$H$89,"")</f>
        <v>39779</v>
      </c>
      <c r="K28" s="26" t="s">
        <v>83</v>
      </c>
      <c r="L28" s="467" t="str">
        <f>IF('[1]p7'!$J$80&lt;&gt;0,'[1]p7'!$J$80,"")</f>
        <v>CNPq</v>
      </c>
      <c r="M28" s="467"/>
      <c r="N28" s="113" t="s">
        <v>26</v>
      </c>
      <c r="O28" s="467" t="str">
        <f>IF('[1]p7'!$L$87&lt;&gt;0,'[1]p7'!$L$87,"")</f>
        <v>Em andamento</v>
      </c>
      <c r="P28" s="468"/>
      <c r="Q28"/>
    </row>
    <row r="29" spans="1:17" s="1" customFormat="1" ht="13.5" customHeight="1">
      <c r="A29" s="25" t="s">
        <v>80</v>
      </c>
      <c r="B29" s="414" t="str">
        <f>IF('[1]p7'!$A$87&lt;&gt;0,'[1]p7'!$A$87,"")</f>
        <v>Queima de Combustível Sólido na Recuperação de Reservatórios Petrolíferos</v>
      </c>
      <c r="C29" s="414"/>
      <c r="D29" s="414"/>
      <c r="E29" s="414"/>
      <c r="F29" s="414"/>
      <c r="G29" s="414"/>
      <c r="H29" s="414"/>
      <c r="I29" s="414"/>
      <c r="J29" s="95" t="s">
        <v>27</v>
      </c>
      <c r="K29" s="414" t="str">
        <f>IF('[1]p7'!$A$89&lt;&gt;0,'[1]p7'!$A$89,"")</f>
        <v>Programa de Recursos Humanos da ANP-PRH25</v>
      </c>
      <c r="L29" s="414"/>
      <c r="M29" s="414"/>
      <c r="N29" s="414"/>
      <c r="O29" s="414"/>
      <c r="P29" s="414"/>
      <c r="Q29"/>
    </row>
    <row r="30" spans="1:16" ht="12.75">
      <c r="A30" s="460"/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</row>
    <row r="31" spans="1:19" s="9" customFormat="1" ht="12.75">
      <c r="A31" s="390" t="str">
        <f>T('[1]p8'!$C$13:$G$13)</f>
        <v>Bianca Morelli Casalvara Caretta</v>
      </c>
      <c r="B31" s="391"/>
      <c r="C31" s="391"/>
      <c r="D31" s="391"/>
      <c r="E31" s="392"/>
      <c r="F31" s="461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/>
      <c r="R31" s="23"/>
      <c r="S31" s="23"/>
    </row>
    <row r="32" spans="1:17" s="1" customFormat="1" ht="13.5" customHeight="1">
      <c r="A32" s="25" t="s">
        <v>77</v>
      </c>
      <c r="B32" s="441" t="str">
        <f>IF('[1]p8'!$A$78&lt;&gt;0,'[1]p8'!$A$78,"")</f>
        <v>Fernanda Clara de França Silva</v>
      </c>
      <c r="C32" s="441"/>
      <c r="D32" s="441"/>
      <c r="E32" s="441"/>
      <c r="F32" s="442"/>
      <c r="G32" s="26" t="s">
        <v>78</v>
      </c>
      <c r="H32" s="91">
        <f>IF('[1]p8'!$G$82&lt;&gt;0,'[1]p8'!$G$82,"")</f>
        <v>39084</v>
      </c>
      <c r="I32" s="26" t="s">
        <v>79</v>
      </c>
      <c r="J32" s="91">
        <f>IF('[1]p8'!$H$82&lt;&gt;0,'[1]p8'!$H$82,"")</f>
        <v>39129</v>
      </c>
      <c r="K32" s="26" t="s">
        <v>83</v>
      </c>
      <c r="L32" s="467">
        <f>IF('[1]p8'!$J$80&lt;&gt;0,'[1]p8'!$J$80,"")</f>
      </c>
      <c r="M32" s="467"/>
      <c r="N32" s="113" t="s">
        <v>26</v>
      </c>
      <c r="O32" s="467" t="str">
        <f>IF('[1]p8'!$L$80&lt;&gt;0,'[1]p8'!$L$80,"")</f>
        <v>Concluído</v>
      </c>
      <c r="P32" s="468"/>
      <c r="Q32"/>
    </row>
    <row r="33" spans="1:17" s="1" customFormat="1" ht="13.5" customHeight="1">
      <c r="A33" s="25" t="s">
        <v>80</v>
      </c>
      <c r="B33" s="414" t="str">
        <f>IF('[1]p8'!$A$80&lt;&gt;0,'[1]p8'!$A$80,"")</f>
        <v>Monitoria de Introdução à Análise Real</v>
      </c>
      <c r="C33" s="414"/>
      <c r="D33" s="414"/>
      <c r="E33" s="414"/>
      <c r="F33" s="414"/>
      <c r="G33" s="414"/>
      <c r="H33" s="414"/>
      <c r="I33" s="414"/>
      <c r="J33" s="95" t="s">
        <v>27</v>
      </c>
      <c r="K33" s="414" t="str">
        <f>IF('[1]p8'!$A$82&lt;&gt;0,'[1]p8'!$A$82,"")</f>
        <v>Monitoria</v>
      </c>
      <c r="L33" s="414"/>
      <c r="M33" s="414"/>
      <c r="N33" s="414"/>
      <c r="O33" s="414"/>
      <c r="P33" s="414"/>
      <c r="Q33"/>
    </row>
    <row r="34" spans="1:16" ht="12.75">
      <c r="A34" s="460"/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</row>
    <row r="35" spans="1:17" s="1" customFormat="1" ht="13.5" customHeight="1">
      <c r="A35" s="25" t="s">
        <v>77</v>
      </c>
      <c r="B35" s="441" t="str">
        <f>IF('[1]p8'!$A$85&lt;&gt;0,'[1]p8'!$A$85,"")</f>
        <v>Leopoldo Maurício Tavares Barbosa</v>
      </c>
      <c r="C35" s="441"/>
      <c r="D35" s="441"/>
      <c r="E35" s="441"/>
      <c r="F35" s="442"/>
      <c r="G35" s="26" t="s">
        <v>78</v>
      </c>
      <c r="H35" s="91">
        <f>IF('[1]p8'!$G$89&lt;&gt;0,'[1]p8'!$G$89,"")</f>
        <v>39084</v>
      </c>
      <c r="I35" s="26" t="s">
        <v>79</v>
      </c>
      <c r="J35" s="91">
        <f>IF('[1]p8'!$H$89&lt;&gt;0,'[1]p8'!$H$89,"")</f>
        <v>39129</v>
      </c>
      <c r="K35" s="26" t="s">
        <v>83</v>
      </c>
      <c r="L35" s="467">
        <f>IF('[1]p8'!$J$80&lt;&gt;0,'[1]p8'!$J$80,"")</f>
      </c>
      <c r="M35" s="467"/>
      <c r="N35" s="113" t="s">
        <v>26</v>
      </c>
      <c r="O35" s="467" t="str">
        <f>IF('[1]p8'!$L$87&lt;&gt;0,'[1]p8'!$L$87,"")</f>
        <v>Concluído</v>
      </c>
      <c r="P35" s="468"/>
      <c r="Q35"/>
    </row>
    <row r="36" spans="1:17" s="1" customFormat="1" ht="13.5" customHeight="1">
      <c r="A36" s="25" t="s">
        <v>80</v>
      </c>
      <c r="B36" s="414" t="str">
        <f>IF('[1]p8'!$A$87&lt;&gt;0,'[1]p8'!$A$87,"")</f>
        <v>Monitoria de Introdução à Análise Real</v>
      </c>
      <c r="C36" s="414"/>
      <c r="D36" s="414"/>
      <c r="E36" s="414"/>
      <c r="F36" s="414"/>
      <c r="G36" s="414"/>
      <c r="H36" s="414"/>
      <c r="I36" s="414"/>
      <c r="J36" s="95" t="s">
        <v>27</v>
      </c>
      <c r="K36" s="414" t="str">
        <f>IF('[1]p8'!$A$89&lt;&gt;0,'[1]p8'!$A$89,"")</f>
        <v>Monitoria</v>
      </c>
      <c r="L36" s="414"/>
      <c r="M36" s="414"/>
      <c r="N36" s="414"/>
      <c r="O36" s="414"/>
      <c r="P36" s="414"/>
      <c r="Q36"/>
    </row>
    <row r="37" spans="1:16" ht="12.75">
      <c r="A37" s="460"/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</row>
    <row r="38" spans="1:17" s="1" customFormat="1" ht="13.5" customHeight="1">
      <c r="A38" s="25" t="s">
        <v>77</v>
      </c>
      <c r="B38" s="441" t="str">
        <f>IF('[1]p8'!$A$92&lt;&gt;0,'[1]p8'!$A$92,"")</f>
        <v>Hallyson Gustavo Guedes de Morais Lima</v>
      </c>
      <c r="C38" s="441"/>
      <c r="D38" s="441"/>
      <c r="E38" s="441"/>
      <c r="F38" s="442"/>
      <c r="G38" s="26" t="s">
        <v>78</v>
      </c>
      <c r="H38" s="91">
        <f>IF('[1]p8'!$G$96&lt;&gt;0,'[1]p8'!$G$96,"")</f>
        <v>39084</v>
      </c>
      <c r="I38" s="26" t="s">
        <v>79</v>
      </c>
      <c r="J38" s="91">
        <f>IF('[1]p8'!$H$96&lt;&gt;0,'[1]p8'!$H$96,"")</f>
        <v>39129</v>
      </c>
      <c r="K38" s="26" t="s">
        <v>83</v>
      </c>
      <c r="L38" s="467">
        <f>IF('[1]p8'!$J$80&lt;&gt;0,'[1]p8'!$J$80,"")</f>
      </c>
      <c r="M38" s="467"/>
      <c r="N38" s="113" t="s">
        <v>26</v>
      </c>
      <c r="O38" s="467" t="str">
        <f>IF('[1]p8'!$L$94&lt;&gt;0,'[1]p8'!$L$94,"")</f>
        <v>Concluído</v>
      </c>
      <c r="P38" s="468"/>
      <c r="Q38"/>
    </row>
    <row r="39" spans="1:17" s="1" customFormat="1" ht="13.5" customHeight="1">
      <c r="A39" s="25" t="s">
        <v>80</v>
      </c>
      <c r="B39" s="414" t="str">
        <f>IF('[1]p8'!$A$94&lt;&gt;0,'[1]p8'!$A$94,"")</f>
        <v>Monitoria de Introdução à Análise Real</v>
      </c>
      <c r="C39" s="414"/>
      <c r="D39" s="414"/>
      <c r="E39" s="414"/>
      <c r="F39" s="414"/>
      <c r="G39" s="414"/>
      <c r="H39" s="414"/>
      <c r="I39" s="414"/>
      <c r="J39" s="95" t="s">
        <v>27</v>
      </c>
      <c r="K39" s="414" t="str">
        <f>IF('[1]p8'!$A$96&lt;&gt;0,'[1]p8'!$A$96,"")</f>
        <v>Monitoria</v>
      </c>
      <c r="L39" s="414"/>
      <c r="M39" s="414"/>
      <c r="N39" s="414"/>
      <c r="O39" s="414"/>
      <c r="P39" s="414"/>
      <c r="Q39"/>
    </row>
    <row r="40" spans="1:16" ht="12.75">
      <c r="A40" s="460"/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</row>
    <row r="41" spans="1:19" s="9" customFormat="1" ht="12.75">
      <c r="A41" s="390" t="str">
        <f>T('[1]p10'!$C$13:$G$13)</f>
        <v>Claudianor Oliveira Alves</v>
      </c>
      <c r="B41" s="391"/>
      <c r="C41" s="391"/>
      <c r="D41" s="391"/>
      <c r="E41" s="392"/>
      <c r="F41" s="461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/>
      <c r="R41" s="23"/>
      <c r="S41" s="23"/>
    </row>
    <row r="42" spans="1:17" s="1" customFormat="1" ht="13.5" customHeight="1">
      <c r="A42" s="25" t="s">
        <v>77</v>
      </c>
      <c r="B42" s="441" t="str">
        <f>IF('[1]p10'!$A$78&lt;&gt;0,'[1]p10'!$A$78,"")</f>
        <v>Jéssica Lange Ferreira Melo</v>
      </c>
      <c r="C42" s="441"/>
      <c r="D42" s="441"/>
      <c r="E42" s="441"/>
      <c r="F42" s="442"/>
      <c r="G42" s="26" t="s">
        <v>78</v>
      </c>
      <c r="H42" s="91">
        <f>IF('[1]p10'!$G$82&lt;&gt;0,'[1]p10'!$G$82,"")</f>
        <v>38565</v>
      </c>
      <c r="I42" s="26" t="s">
        <v>79</v>
      </c>
      <c r="J42" s="91">
        <f>IF('[1]p10'!$H$82&lt;&gt;0,'[1]p10'!$H$82,"")</f>
        <v>39294</v>
      </c>
      <c r="K42" s="26" t="s">
        <v>83</v>
      </c>
      <c r="L42" s="467" t="str">
        <f>IF('[1]p10'!$J$80&lt;&gt;0,'[1]p10'!$J$80,"")</f>
        <v>CNPq</v>
      </c>
      <c r="M42" s="467"/>
      <c r="N42" s="113" t="s">
        <v>26</v>
      </c>
      <c r="O42" s="467" t="str">
        <f>IF('[1]p10'!$L$80&lt;&gt;0,'[1]p10'!$L$80,"")</f>
        <v>Em andamento</v>
      </c>
      <c r="P42" s="468"/>
      <c r="Q42"/>
    </row>
    <row r="43" spans="1:17" s="1" customFormat="1" ht="13.5" customHeight="1">
      <c r="A43" s="25" t="s">
        <v>80</v>
      </c>
      <c r="B43" s="414" t="str">
        <f>IF('[1]p10'!$A$80&lt;&gt;0,'[1]p10'!$A$80,"")</f>
        <v>Equações Diferenciais Parciais (co-orientação do Prof. Alciônio)</v>
      </c>
      <c r="C43" s="414"/>
      <c r="D43" s="414"/>
      <c r="E43" s="414"/>
      <c r="F43" s="414"/>
      <c r="G43" s="414"/>
      <c r="H43" s="414"/>
      <c r="I43" s="414"/>
      <c r="J43" s="95" t="s">
        <v>27</v>
      </c>
      <c r="K43" s="414" t="str">
        <f>IF('[1]p10'!$A$82&lt;&gt;0,'[1]p10'!$A$82,"")</f>
        <v>PIBIC</v>
      </c>
      <c r="L43" s="414"/>
      <c r="M43" s="414"/>
      <c r="N43" s="414"/>
      <c r="O43" s="414"/>
      <c r="P43" s="414"/>
      <c r="Q43"/>
    </row>
    <row r="44" spans="1:16" ht="12.75">
      <c r="A44" s="460"/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</row>
    <row r="45" spans="1:19" s="9" customFormat="1" ht="12.75">
      <c r="A45" s="390" t="str">
        <f>T('[1]p11'!$C$13:$G$13)</f>
        <v>Daniel Cordeiro de Morais Filho</v>
      </c>
      <c r="B45" s="391"/>
      <c r="C45" s="391"/>
      <c r="D45" s="391"/>
      <c r="E45" s="392"/>
      <c r="F45" s="461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/>
      <c r="R45" s="23"/>
      <c r="S45" s="23"/>
    </row>
    <row r="46" spans="1:17" s="1" customFormat="1" ht="13.5" customHeight="1">
      <c r="A46" s="25" t="s">
        <v>77</v>
      </c>
      <c r="B46" s="441" t="str">
        <f>IF('[1]p11'!$A$78&lt;&gt;0,'[1]p11'!$A$78,"")</f>
        <v>Leomaques Francisco Silva Bernardo</v>
      </c>
      <c r="C46" s="441"/>
      <c r="D46" s="441"/>
      <c r="E46" s="441"/>
      <c r="F46" s="442"/>
      <c r="G46" s="26" t="s">
        <v>78</v>
      </c>
      <c r="H46" s="91">
        <f>IF('[1]p11'!$G$82&lt;&gt;0,'[1]p11'!$G$82,"")</f>
        <v>38930</v>
      </c>
      <c r="I46" s="26" t="s">
        <v>79</v>
      </c>
      <c r="J46" s="91">
        <f>IF('[1]p11'!$H$82&lt;&gt;0,'[1]p11'!$H$82,"")</f>
        <v>39295</v>
      </c>
      <c r="K46" s="26" t="s">
        <v>83</v>
      </c>
      <c r="L46" s="467" t="str">
        <f>IF('[1]p11'!$J$80&lt;&gt;0,'[1]p11'!$J$80,"")</f>
        <v>CNPq</v>
      </c>
      <c r="M46" s="467"/>
      <c r="N46" s="113" t="s">
        <v>26</v>
      </c>
      <c r="O46" s="467" t="str">
        <f>IF('[1]p11'!$L$80&lt;&gt;0,'[1]p11'!$L$80,"")</f>
        <v>Em andamento</v>
      </c>
      <c r="P46" s="468"/>
      <c r="Q46"/>
    </row>
    <row r="47" spans="1:17" s="1" customFormat="1" ht="13.5" customHeight="1">
      <c r="A47" s="25" t="s">
        <v>80</v>
      </c>
      <c r="B47" s="414" t="str">
        <f>IF('[1]p11'!$A$80&lt;&gt;0,'[1]p11'!$A$80,"")</f>
        <v>Equações Diferenciais Parciais</v>
      </c>
      <c r="C47" s="414"/>
      <c r="D47" s="414"/>
      <c r="E47" s="414"/>
      <c r="F47" s="414"/>
      <c r="G47" s="414"/>
      <c r="H47" s="414"/>
      <c r="I47" s="414"/>
      <c r="J47" s="95" t="s">
        <v>27</v>
      </c>
      <c r="K47" s="414" t="str">
        <f>IF('[1]p11'!$A$82&lt;&gt;0,'[1]p11'!$A$82,"")</f>
        <v>PIBIC</v>
      </c>
      <c r="L47" s="414"/>
      <c r="M47" s="414"/>
      <c r="N47" s="414"/>
      <c r="O47" s="414"/>
      <c r="P47" s="414"/>
      <c r="Q47"/>
    </row>
    <row r="48" spans="1:16" ht="12.75">
      <c r="A48" s="460"/>
      <c r="B48" s="460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</row>
    <row r="49" spans="1:19" s="9" customFormat="1" ht="12.75">
      <c r="A49" s="390" t="str">
        <f>T('[1]p12'!$C$13:$G$13)</f>
        <v>Florence Ayres Campello de Oliveira</v>
      </c>
      <c r="B49" s="391"/>
      <c r="C49" s="391"/>
      <c r="D49" s="391"/>
      <c r="E49" s="392"/>
      <c r="F49" s="461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/>
      <c r="R49" s="23"/>
      <c r="S49" s="23"/>
    </row>
    <row r="50" spans="1:17" s="1" customFormat="1" ht="13.5" customHeight="1">
      <c r="A50" s="25" t="s">
        <v>77</v>
      </c>
      <c r="B50" s="441" t="str">
        <f>IF('[1]p12'!$A$78&lt;&gt;0,'[1]p12'!$A$78,"")</f>
        <v>Soraya Martins Camelo</v>
      </c>
      <c r="C50" s="441"/>
      <c r="D50" s="441"/>
      <c r="E50" s="441"/>
      <c r="F50" s="442"/>
      <c r="G50" s="26" t="s">
        <v>78</v>
      </c>
      <c r="H50" s="91">
        <f>IF('[1]p12'!$G$82&lt;&gt;0,'[1]p12'!$G$82,"")</f>
        <v>38930</v>
      </c>
      <c r="I50" s="26" t="s">
        <v>79</v>
      </c>
      <c r="J50" s="91">
        <f>IF('[1]p12'!$H$82&lt;&gt;0,'[1]p12'!$H$82,"")</f>
        <v>39210</v>
      </c>
      <c r="K50" s="26" t="s">
        <v>83</v>
      </c>
      <c r="L50" s="467" t="str">
        <f>IF('[1]p12'!$J$80&lt;&gt;0,'[1]p12'!$J$80,"")</f>
        <v>UFCG</v>
      </c>
      <c r="M50" s="467"/>
      <c r="N50" s="113" t="s">
        <v>26</v>
      </c>
      <c r="O50" s="467" t="str">
        <f>IF('[1]p12'!$L$80&lt;&gt;0,'[1]p12'!$L$80,"")</f>
        <v>Em andamento</v>
      </c>
      <c r="P50" s="468"/>
      <c r="Q50"/>
    </row>
    <row r="51" spans="1:17" s="1" customFormat="1" ht="13.5" customHeight="1">
      <c r="A51" s="25" t="s">
        <v>80</v>
      </c>
      <c r="B51" s="414" t="str">
        <f>IF('[1]p12'!$A$80&lt;&gt;0,'[1]p12'!$A$80,"")</f>
        <v>Contextualizando a Matemática</v>
      </c>
      <c r="C51" s="414"/>
      <c r="D51" s="414"/>
      <c r="E51" s="414"/>
      <c r="F51" s="414"/>
      <c r="G51" s="414"/>
      <c r="H51" s="414"/>
      <c r="I51" s="414"/>
      <c r="J51" s="95" t="s">
        <v>27</v>
      </c>
      <c r="K51" s="414" t="str">
        <f>IF('[1]p12'!$A$82&lt;&gt;0,'[1]p12'!$A$82,"")</f>
        <v>PROLICEN</v>
      </c>
      <c r="L51" s="414"/>
      <c r="M51" s="414"/>
      <c r="N51" s="414"/>
      <c r="O51" s="414"/>
      <c r="P51" s="414"/>
      <c r="Q51"/>
    </row>
    <row r="52" spans="1:16" ht="12.75">
      <c r="A52" s="460"/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</row>
    <row r="53" spans="1:17" s="1" customFormat="1" ht="13.5" customHeight="1">
      <c r="A53" s="25" t="s">
        <v>77</v>
      </c>
      <c r="B53" s="441" t="str">
        <f>IF('[1]p12'!$A$85&lt;&gt;0,'[1]p12'!$A$85,"")</f>
        <v>Josenildo Ferreira </v>
      </c>
      <c r="C53" s="441"/>
      <c r="D53" s="441"/>
      <c r="E53" s="441"/>
      <c r="F53" s="442"/>
      <c r="G53" s="26" t="s">
        <v>78</v>
      </c>
      <c r="H53" s="91">
        <f>IF('[1]p12'!$G$89&lt;&gt;0,'[1]p12'!$G$89,"")</f>
      </c>
      <c r="I53" s="26" t="s">
        <v>79</v>
      </c>
      <c r="J53" s="91">
        <f>IF('[1]p12'!$H$89&lt;&gt;0,'[1]p12'!$H$89,"")</f>
      </c>
      <c r="K53" s="26" t="s">
        <v>83</v>
      </c>
      <c r="L53" s="467" t="str">
        <f>IF('[1]p12'!$J$80&lt;&gt;0,'[1]p12'!$J$80,"")</f>
        <v>UFCG</v>
      </c>
      <c r="M53" s="467"/>
      <c r="N53" s="113" t="s">
        <v>26</v>
      </c>
      <c r="O53" s="467" t="str">
        <f>IF('[1]p12'!$L$87&lt;&gt;0,'[1]p12'!$L$87,"")</f>
        <v>Concluído</v>
      </c>
      <c r="P53" s="468"/>
      <c r="Q53"/>
    </row>
    <row r="54" spans="1:17" s="1" customFormat="1" ht="13.5" customHeight="1">
      <c r="A54" s="25" t="s">
        <v>80</v>
      </c>
      <c r="B54" s="414" t="str">
        <f>IF('[1]p12'!$A$87&lt;&gt;0,'[1]p12'!$A$87,"")</f>
        <v>MONITORIA NA UAME</v>
      </c>
      <c r="C54" s="414"/>
      <c r="D54" s="414"/>
      <c r="E54" s="414"/>
      <c r="F54" s="414"/>
      <c r="G54" s="414"/>
      <c r="H54" s="414"/>
      <c r="I54" s="414"/>
      <c r="J54" s="95" t="s">
        <v>27</v>
      </c>
      <c r="K54" s="414" t="str">
        <f>IF('[1]p12'!$A$89&lt;&gt;0,'[1]p12'!$A$89,"")</f>
        <v>MONITORIA</v>
      </c>
      <c r="L54" s="414"/>
      <c r="M54" s="414"/>
      <c r="N54" s="414"/>
      <c r="O54" s="414"/>
      <c r="P54" s="414"/>
      <c r="Q54"/>
    </row>
    <row r="55" spans="1:16" ht="12.75">
      <c r="A55" s="460"/>
      <c r="B55" s="460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</row>
    <row r="56" spans="1:19" s="9" customFormat="1" ht="12.75">
      <c r="A56" s="390" t="str">
        <f>T('[1]p13'!$C$13:$G$13)</f>
        <v>Francisco Antônio Morais de Souza</v>
      </c>
      <c r="B56" s="391"/>
      <c r="C56" s="391"/>
      <c r="D56" s="391"/>
      <c r="E56" s="392"/>
      <c r="F56" s="461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/>
      <c r="R56" s="23"/>
      <c r="S56" s="23"/>
    </row>
    <row r="57" spans="1:17" s="1" customFormat="1" ht="13.5" customHeight="1">
      <c r="A57" s="25" t="s">
        <v>77</v>
      </c>
      <c r="B57" s="441" t="str">
        <f>IF('[1]p13'!$A$78&lt;&gt;0,'[1]p13'!$A$78,"")</f>
        <v>José Alexandre Ramos Vieira</v>
      </c>
      <c r="C57" s="441"/>
      <c r="D57" s="441"/>
      <c r="E57" s="441"/>
      <c r="F57" s="442"/>
      <c r="G57" s="26" t="s">
        <v>78</v>
      </c>
      <c r="H57" s="91">
        <f>IF('[1]p13'!$G$82&lt;&gt;0,'[1]p13'!$G$82,"")</f>
        <v>38534</v>
      </c>
      <c r="I57" s="26" t="s">
        <v>79</v>
      </c>
      <c r="J57" s="91">
        <f>IF('[1]p13'!$H$82&lt;&gt;0,'[1]p13'!$H$82,"")</f>
        <v>39263</v>
      </c>
      <c r="K57" s="26" t="s">
        <v>83</v>
      </c>
      <c r="L57" s="467" t="str">
        <f>IF('[1]p13'!$J$80&lt;&gt;0,'[1]p13'!$J$80,"")</f>
        <v>ANP</v>
      </c>
      <c r="M57" s="467"/>
      <c r="N57" s="113" t="s">
        <v>26</v>
      </c>
      <c r="O57" s="467" t="str">
        <f>IF('[1]p13'!$L$80&lt;&gt;0,'[1]p13'!$L$80,"")</f>
        <v>Em andamento</v>
      </c>
      <c r="P57" s="468"/>
      <c r="Q57"/>
    </row>
    <row r="58" spans="1:17" s="1" customFormat="1" ht="13.5" customHeight="1">
      <c r="A58" s="25" t="s">
        <v>80</v>
      </c>
      <c r="B58" s="414" t="str">
        <f>IF('[1]p13'!$A$80&lt;&gt;0,'[1]p13'!$A$80,"")</f>
        <v>Modelagem de Derramamento de Óleo no Mar: Uma Abordagem Estatística</v>
      </c>
      <c r="C58" s="414"/>
      <c r="D58" s="414"/>
      <c r="E58" s="414"/>
      <c r="F58" s="414"/>
      <c r="G58" s="414"/>
      <c r="H58" s="414"/>
      <c r="I58" s="414"/>
      <c r="J58" s="95" t="s">
        <v>27</v>
      </c>
      <c r="K58" s="414" t="str">
        <f>IF('[1]p13'!$A$82&lt;&gt;0,'[1]p13'!$A$82,"")</f>
        <v>Programa de Recursos Humanos da ANP-PRH25</v>
      </c>
      <c r="L58" s="414"/>
      <c r="M58" s="414"/>
      <c r="N58" s="414"/>
      <c r="O58" s="414"/>
      <c r="P58" s="414"/>
      <c r="Q58"/>
    </row>
    <row r="59" spans="1:16" ht="12.75">
      <c r="A59" s="460"/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</row>
    <row r="60" spans="1:17" s="1" customFormat="1" ht="13.5" customHeight="1">
      <c r="A60" s="25" t="s">
        <v>77</v>
      </c>
      <c r="B60" s="441" t="str">
        <f>IF('[1]p13'!$A$85&lt;&gt;0,'[1]p13'!$A$85,"")</f>
        <v>Klébio Dantas dos Santos</v>
      </c>
      <c r="C60" s="441"/>
      <c r="D60" s="441"/>
      <c r="E60" s="441"/>
      <c r="F60" s="442"/>
      <c r="G60" s="26" t="s">
        <v>78</v>
      </c>
      <c r="H60" s="91">
        <f>IF('[1]p13'!$G$89&lt;&gt;0,'[1]p13'!$G$89,"")</f>
        <v>38534</v>
      </c>
      <c r="I60" s="26" t="s">
        <v>79</v>
      </c>
      <c r="J60" s="91">
        <f>IF('[1]p13'!$H$89&lt;&gt;0,'[1]p13'!$H$89,"")</f>
        <v>39263</v>
      </c>
      <c r="K60" s="26" t="s">
        <v>83</v>
      </c>
      <c r="L60" s="467" t="str">
        <f>IF('[1]p13'!$J$80&lt;&gt;0,'[1]p13'!$J$80,"")</f>
        <v>ANP</v>
      </c>
      <c r="M60" s="467"/>
      <c r="N60" s="113" t="s">
        <v>26</v>
      </c>
      <c r="O60" s="467" t="str">
        <f>IF('[1]p13'!$L$87&lt;&gt;0,'[1]p13'!$L$87,"")</f>
        <v>Em andamento</v>
      </c>
      <c r="P60" s="468"/>
      <c r="Q60"/>
    </row>
    <row r="61" spans="1:17" s="1" customFormat="1" ht="13.5" customHeight="1">
      <c r="A61" s="25" t="s">
        <v>80</v>
      </c>
      <c r="B61" s="414" t="str">
        <f>IF('[1]p13'!$A$87&lt;&gt;0,'[1]p13'!$A$87,"")</f>
        <v>Poluição Atmosférica Causada por Derramamento de Óleo no Mar</v>
      </c>
      <c r="C61" s="414"/>
      <c r="D61" s="414"/>
      <c r="E61" s="414"/>
      <c r="F61" s="414"/>
      <c r="G61" s="414"/>
      <c r="H61" s="414"/>
      <c r="I61" s="414"/>
      <c r="J61" s="95" t="s">
        <v>27</v>
      </c>
      <c r="K61" s="414" t="str">
        <f>IF('[1]p13'!$A$89&lt;&gt;0,'[1]p13'!$A$89,"")</f>
        <v>Programa de Recursos Humanos da ANP-PRH25</v>
      </c>
      <c r="L61" s="414"/>
      <c r="M61" s="414"/>
      <c r="N61" s="414"/>
      <c r="O61" s="414"/>
      <c r="P61" s="414"/>
      <c r="Q61"/>
    </row>
    <row r="62" spans="1:16" ht="12.75">
      <c r="A62" s="460"/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</row>
    <row r="63" spans="1:17" s="1" customFormat="1" ht="13.5" customHeight="1">
      <c r="A63" s="25" t="s">
        <v>77</v>
      </c>
      <c r="B63" s="441" t="str">
        <f>IF('[1]p13'!$A$92&lt;&gt;0,'[1]p13'!$A$92,"")</f>
        <v>Wilson Almeida Santos</v>
      </c>
      <c r="C63" s="441"/>
      <c r="D63" s="441"/>
      <c r="E63" s="441"/>
      <c r="F63" s="442"/>
      <c r="G63" s="26" t="s">
        <v>78</v>
      </c>
      <c r="H63" s="91">
        <f>IF('[1]p13'!$G$96&lt;&gt;0,'[1]p13'!$G$96,"")</f>
        <v>39114</v>
      </c>
      <c r="I63" s="26" t="s">
        <v>79</v>
      </c>
      <c r="J63" s="91">
        <f>IF('[1]p13'!$H$96&lt;&gt;0,'[1]p13'!$H$96,"")</f>
        <v>39844</v>
      </c>
      <c r="K63" s="26" t="s">
        <v>83</v>
      </c>
      <c r="L63" s="467" t="str">
        <f>IF('[1]p13'!$J$80&lt;&gt;0,'[1]p13'!$J$80,"")</f>
        <v>ANP</v>
      </c>
      <c r="M63" s="467"/>
      <c r="N63" s="113" t="s">
        <v>26</v>
      </c>
      <c r="O63" s="467" t="str">
        <f>IF('[1]p13'!$L$94&lt;&gt;0,'[1]p13'!$L$94,"")</f>
        <v>Em andamento</v>
      </c>
      <c r="P63" s="468"/>
      <c r="Q63"/>
    </row>
    <row r="64" spans="1:17" s="1" customFormat="1" ht="13.5" customHeight="1">
      <c r="A64" s="25" t="s">
        <v>80</v>
      </c>
      <c r="B64" s="414" t="str">
        <f>IF('[1]p13'!$A$94&lt;&gt;0,'[1]p13'!$A$94,"")</f>
        <v>Análise de Risco Estocástica na Perfuração e Completação de Poços Petrolíferos</v>
      </c>
      <c r="C64" s="414"/>
      <c r="D64" s="414"/>
      <c r="E64" s="414"/>
      <c r="F64" s="414"/>
      <c r="G64" s="414"/>
      <c r="H64" s="414"/>
      <c r="I64" s="414"/>
      <c r="J64" s="95" t="s">
        <v>27</v>
      </c>
      <c r="K64" s="414" t="str">
        <f>IF('[1]p13'!$A$96&lt;&gt;0,'[1]p13'!$A$96,"")</f>
        <v>Programa de Recursos Humanos da ANP-PRH25</v>
      </c>
      <c r="L64" s="414"/>
      <c r="M64" s="414"/>
      <c r="N64" s="414"/>
      <c r="O64" s="414"/>
      <c r="P64" s="414"/>
      <c r="Q64"/>
    </row>
    <row r="65" spans="1:16" ht="12.75">
      <c r="A65" s="460"/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</row>
    <row r="66" spans="1:19" s="9" customFormat="1" ht="12.75">
      <c r="A66" s="390" t="str">
        <f>T('[1]p16'!$C$13:$G$13)</f>
        <v>Izabel Maria Barbosa de Albuquerque</v>
      </c>
      <c r="B66" s="391"/>
      <c r="C66" s="391"/>
      <c r="D66" s="391"/>
      <c r="E66" s="392"/>
      <c r="F66" s="461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/>
      <c r="R66" s="23"/>
      <c r="S66" s="23"/>
    </row>
    <row r="67" spans="1:17" s="1" customFormat="1" ht="13.5" customHeight="1">
      <c r="A67" s="25" t="s">
        <v>77</v>
      </c>
      <c r="B67" s="441" t="str">
        <f>IF('[1]p16'!$A$78&lt;&gt;0,'[1]p16'!$A$78,"")</f>
        <v>Maria de Souza Leite Filha </v>
      </c>
      <c r="C67" s="441"/>
      <c r="D67" s="441"/>
      <c r="E67" s="441"/>
      <c r="F67" s="442"/>
      <c r="G67" s="26" t="s">
        <v>78</v>
      </c>
      <c r="H67" s="91">
        <f>IF('[1]p16'!$G$82&lt;&gt;0,'[1]p16'!$G$82,"")</f>
        <v>38930</v>
      </c>
      <c r="I67" s="26" t="s">
        <v>79</v>
      </c>
      <c r="J67" s="91">
        <f>IF('[1]p16'!$H$82&lt;&gt;0,'[1]p16'!$H$82,"")</f>
        <v>39295</v>
      </c>
      <c r="K67" s="26" t="s">
        <v>83</v>
      </c>
      <c r="L67" s="467" t="str">
        <f>IF('[1]p16'!$J$80&lt;&gt;0,'[1]p16'!$J$80,"")</f>
        <v>CNPq</v>
      </c>
      <c r="M67" s="467"/>
      <c r="N67" s="113" t="s">
        <v>26</v>
      </c>
      <c r="O67" s="467" t="str">
        <f>IF('[1]p16'!$L$80&lt;&gt;0,'[1]p16'!$L$80,"")</f>
        <v>Em andamento</v>
      </c>
      <c r="P67" s="468"/>
      <c r="Q67"/>
    </row>
    <row r="68" spans="1:17" s="1" customFormat="1" ht="13.5" customHeight="1">
      <c r="A68" s="25" t="s">
        <v>80</v>
      </c>
      <c r="B68" s="414" t="str">
        <f>IF('[1]p16'!$A$80&lt;&gt;0,'[1]p16'!$A$80,"")</f>
        <v>Resolução de Problemas em Matemática </v>
      </c>
      <c r="C68" s="414"/>
      <c r="D68" s="414"/>
      <c r="E68" s="414"/>
      <c r="F68" s="414"/>
      <c r="G68" s="414"/>
      <c r="H68" s="414"/>
      <c r="I68" s="414"/>
      <c r="J68" s="95" t="s">
        <v>27</v>
      </c>
      <c r="K68" s="414" t="str">
        <f>IF('[1]p16'!$A$82&lt;&gt;0,'[1]p16'!$A$82,"")</f>
        <v>PIBIC</v>
      </c>
      <c r="L68" s="414"/>
      <c r="M68" s="414"/>
      <c r="N68" s="414"/>
      <c r="O68" s="414"/>
      <c r="P68" s="414"/>
      <c r="Q68"/>
    </row>
    <row r="69" spans="1:16" ht="12.75">
      <c r="A69" s="460"/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</row>
    <row r="70" spans="1:19" s="9" customFormat="1" ht="12.75">
      <c r="A70" s="390" t="str">
        <f>T('[1]p18'!$C$13:$G$13)</f>
        <v>Jesualdo Gomes das Chagas</v>
      </c>
      <c r="B70" s="391"/>
      <c r="C70" s="391"/>
      <c r="D70" s="391"/>
      <c r="E70" s="392"/>
      <c r="F70" s="461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/>
      <c r="R70" s="23"/>
      <c r="S70" s="23"/>
    </row>
    <row r="71" spans="1:17" s="1" customFormat="1" ht="13.5" customHeight="1">
      <c r="A71" s="25" t="s">
        <v>77</v>
      </c>
      <c r="B71" s="441" t="str">
        <f>IF('[1]p18'!$A$78&lt;&gt;0,'[1]p18'!$A$78,"")</f>
        <v>Bruno Formiga Guimarães</v>
      </c>
      <c r="C71" s="441"/>
      <c r="D71" s="441"/>
      <c r="E71" s="441"/>
      <c r="F71" s="442"/>
      <c r="G71" s="26" t="s">
        <v>78</v>
      </c>
      <c r="H71" s="91">
        <f>IF('[1]p18'!$G$82&lt;&gt;0,'[1]p18'!$G$82,"")</f>
        <v>39114</v>
      </c>
      <c r="I71" s="26" t="s">
        <v>79</v>
      </c>
      <c r="J71" s="91">
        <f>IF('[1]p18'!$H$82&lt;&gt;0,'[1]p18'!$H$82,"")</f>
        <v>39294</v>
      </c>
      <c r="K71" s="26" t="s">
        <v>83</v>
      </c>
      <c r="L71" s="467" t="str">
        <f>IF('[1]p18'!$J$80&lt;&gt;0,'[1]p18'!$J$80,"")</f>
        <v>CNPq</v>
      </c>
      <c r="M71" s="467"/>
      <c r="N71" s="113" t="s">
        <v>26</v>
      </c>
      <c r="O71" s="467" t="str">
        <f>IF('[1]p18'!$L$80&lt;&gt;0,'[1]p18'!$L$80,"")</f>
        <v>Em andamento</v>
      </c>
      <c r="P71" s="468"/>
      <c r="Q71"/>
    </row>
    <row r="72" spans="1:17" s="1" customFormat="1" ht="13.5" customHeight="1">
      <c r="A72" s="25" t="s">
        <v>80</v>
      </c>
      <c r="B72" s="401" t="str">
        <f>IF('[1]p18'!$A$80&lt;&gt;0,'[1]p18'!$A$80,"")</f>
        <v>Geometria diferencial de curvas e superfícies</v>
      </c>
      <c r="C72" s="394"/>
      <c r="D72" s="394"/>
      <c r="E72" s="394"/>
      <c r="F72" s="394"/>
      <c r="G72" s="394"/>
      <c r="H72" s="394"/>
      <c r="I72" s="395"/>
      <c r="J72" s="95" t="s">
        <v>27</v>
      </c>
      <c r="K72" s="401" t="str">
        <f>IF('[1]p18'!$A$82&lt;&gt;0,'[1]p18'!$A$82,"")</f>
        <v>PIBIC</v>
      </c>
      <c r="L72" s="394"/>
      <c r="M72" s="394"/>
      <c r="N72" s="394"/>
      <c r="O72" s="394"/>
      <c r="P72" s="395"/>
      <c r="Q72"/>
    </row>
    <row r="73" spans="1:16" ht="12.75">
      <c r="A73" s="460"/>
      <c r="B73" s="460"/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</row>
    <row r="74" spans="1:17" s="1" customFormat="1" ht="13.5" customHeight="1">
      <c r="A74" s="25" t="s">
        <v>77</v>
      </c>
      <c r="B74" s="441" t="str">
        <f>IF('[1]p18'!$A$85&lt;&gt;0,'[1]p18'!$A$85,"")</f>
        <v>Damares Pereira Monteiro</v>
      </c>
      <c r="C74" s="441"/>
      <c r="D74" s="441"/>
      <c r="E74" s="441"/>
      <c r="F74" s="442"/>
      <c r="G74" s="26" t="s">
        <v>78</v>
      </c>
      <c r="H74" s="91">
        <f>IF('[1]p18'!$G$89&lt;&gt;0,'[1]p18'!$G$89,"")</f>
        <v>38930</v>
      </c>
      <c r="I74" s="26" t="s">
        <v>79</v>
      </c>
      <c r="J74" s="91">
        <f>IF('[1]p18'!$H$89&lt;&gt;0,'[1]p18'!$H$89,"")</f>
        <v>39210</v>
      </c>
      <c r="K74" s="26" t="s">
        <v>83</v>
      </c>
      <c r="L74" s="467" t="str">
        <f>IF('[1]p18'!$J$80&lt;&gt;0,'[1]p18'!$J$80,"")</f>
        <v>CNPq</v>
      </c>
      <c r="M74" s="467"/>
      <c r="N74" s="113" t="s">
        <v>26</v>
      </c>
      <c r="O74" s="467" t="str">
        <f>IF('[1]p18'!$L$87&lt;&gt;0,'[1]p18'!$L$87,"")</f>
        <v>Concluído</v>
      </c>
      <c r="P74" s="468"/>
      <c r="Q74"/>
    </row>
    <row r="75" spans="1:17" s="1" customFormat="1" ht="13.5" customHeight="1">
      <c r="A75" s="25" t="s">
        <v>80</v>
      </c>
      <c r="B75" s="401" t="str">
        <f>IF('[1]p18'!$A$87&lt;&gt;0,'[1]p18'!$A$87,"")</f>
        <v>PROLICEN 2006 - Projeto: Contextualizando a Matemática</v>
      </c>
      <c r="C75" s="394"/>
      <c r="D75" s="394"/>
      <c r="E75" s="394"/>
      <c r="F75" s="394"/>
      <c r="G75" s="394"/>
      <c r="H75" s="394"/>
      <c r="I75" s="395"/>
      <c r="J75" s="95" t="s">
        <v>27</v>
      </c>
      <c r="K75" s="401" t="str">
        <f>IF('[1]p18'!$A$89&lt;&gt;0,'[1]p18'!$A$89,"")</f>
        <v>PROLICEM</v>
      </c>
      <c r="L75" s="394"/>
      <c r="M75" s="394"/>
      <c r="N75" s="394"/>
      <c r="O75" s="394"/>
      <c r="P75" s="395"/>
      <c r="Q75"/>
    </row>
    <row r="76" spans="1:16" ht="12.75">
      <c r="A76" s="460"/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</row>
    <row r="77" spans="1:19" s="9" customFormat="1" ht="12.75">
      <c r="A77" s="390" t="str">
        <f>T('[1]p19'!$C$13:$G$13)</f>
        <v>José de Arimatéia Fernandes</v>
      </c>
      <c r="B77" s="391"/>
      <c r="C77" s="391"/>
      <c r="D77" s="391"/>
      <c r="E77" s="392"/>
      <c r="F77" s="461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/>
      <c r="R77" s="23"/>
      <c r="S77" s="23"/>
    </row>
    <row r="78" spans="1:17" s="1" customFormat="1" ht="13.5" customHeight="1">
      <c r="A78" s="25" t="s">
        <v>77</v>
      </c>
      <c r="B78" s="441" t="str">
        <f>IF('[1]p19'!$A$78&lt;&gt;0,'[1]p19'!$A$78,"")</f>
        <v>Luciano Martins Barros</v>
      </c>
      <c r="C78" s="441"/>
      <c r="D78" s="441"/>
      <c r="E78" s="441"/>
      <c r="F78" s="442"/>
      <c r="G78" s="26" t="s">
        <v>78</v>
      </c>
      <c r="H78" s="91">
        <f>IF('[1]p19'!$G$82&lt;&gt;0,'[1]p19'!$G$82,"")</f>
        <v>38453</v>
      </c>
      <c r="I78" s="26" t="s">
        <v>79</v>
      </c>
      <c r="J78" s="91">
        <f>IF('[1]p19'!$H$82&lt;&gt;0,'[1]p19'!$H$82,"")</f>
        <v>39244</v>
      </c>
      <c r="K78" s="26" t="s">
        <v>83</v>
      </c>
      <c r="L78" s="467" t="str">
        <f>IF('[1]p19'!$J$80&lt;&gt;0,'[1]p19'!$J$80,"")</f>
        <v>ANP</v>
      </c>
      <c r="M78" s="467"/>
      <c r="N78" s="113" t="s">
        <v>26</v>
      </c>
      <c r="O78" s="467" t="str">
        <f>IF('[1]p19'!$L$80&lt;&gt;0,'[1]p19'!$L$80,"")</f>
        <v>Em andamento</v>
      </c>
      <c r="P78" s="468"/>
      <c r="Q78"/>
    </row>
    <row r="79" spans="1:17" s="1" customFormat="1" ht="13.5" customHeight="1">
      <c r="A79" s="25" t="s">
        <v>80</v>
      </c>
      <c r="B79" s="401" t="str">
        <f>IF('[1]p19'!$A$80&lt;&gt;0,'[1]p19'!$A$80,"")</f>
        <v>Propagação de Ondas de Águas Rasas em Meio Heterogêneo água e óleo</v>
      </c>
      <c r="C79" s="394"/>
      <c r="D79" s="394"/>
      <c r="E79" s="394"/>
      <c r="F79" s="394"/>
      <c r="G79" s="394"/>
      <c r="H79" s="394"/>
      <c r="I79" s="395"/>
      <c r="J79" s="95" t="s">
        <v>27</v>
      </c>
      <c r="K79" s="401" t="str">
        <f>IF('[1]p19'!$A$82&lt;&gt;0,'[1]p19'!$A$82,"")</f>
        <v>Programa de Recursos Humanos da ANP-PRH25</v>
      </c>
      <c r="L79" s="394"/>
      <c r="M79" s="394"/>
      <c r="N79" s="394"/>
      <c r="O79" s="394"/>
      <c r="P79" s="395"/>
      <c r="Q79"/>
    </row>
    <row r="80" spans="1:16" ht="12.75">
      <c r="A80" s="460"/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</row>
    <row r="81" spans="1:17" s="1" customFormat="1" ht="13.5" customHeight="1">
      <c r="A81" s="25" t="s">
        <v>77</v>
      </c>
      <c r="B81" s="441" t="str">
        <f>IF('[1]p19'!$A$85&lt;&gt;0,'[1]p19'!$A$85,"")</f>
        <v>José Marcos da Silva</v>
      </c>
      <c r="C81" s="441"/>
      <c r="D81" s="441"/>
      <c r="E81" s="441"/>
      <c r="F81" s="442"/>
      <c r="G81" s="26" t="s">
        <v>78</v>
      </c>
      <c r="H81" s="91">
        <f>IF('[1]p19'!$G$89&lt;&gt;0,'[1]p19'!$G$89,"")</f>
        <v>38899</v>
      </c>
      <c r="I81" s="26" t="s">
        <v>79</v>
      </c>
      <c r="J81" s="91">
        <f>IF('[1]p19'!$H$89&lt;&gt;0,'[1]p19'!$H$89,"")</f>
        <v>39263</v>
      </c>
      <c r="K81" s="26" t="s">
        <v>83</v>
      </c>
      <c r="L81" s="467" t="str">
        <f>IF('[1]p19'!$J$80&lt;&gt;0,'[1]p19'!$J$80,"")</f>
        <v>ANP</v>
      </c>
      <c r="M81" s="467"/>
      <c r="N81" s="113" t="s">
        <v>26</v>
      </c>
      <c r="O81" s="467" t="str">
        <f>IF('[1]p19'!$L$87&lt;&gt;0,'[1]p19'!$L$87,"")</f>
        <v>Em andamento</v>
      </c>
      <c r="P81" s="468"/>
      <c r="Q81"/>
    </row>
    <row r="82" spans="1:17" s="1" customFormat="1" ht="13.5" customHeight="1">
      <c r="A82" s="25" t="s">
        <v>80</v>
      </c>
      <c r="B82" s="401" t="str">
        <f>IF('[1]p19'!$A$87&lt;&gt;0,'[1]p19'!$A$87,"")</f>
        <v>Equações Diferenciais: Métodos Numéricos e Aplicações</v>
      </c>
      <c r="C82" s="394"/>
      <c r="D82" s="394"/>
      <c r="E82" s="394"/>
      <c r="F82" s="394"/>
      <c r="G82" s="394"/>
      <c r="H82" s="394"/>
      <c r="I82" s="395"/>
      <c r="J82" s="95" t="s">
        <v>27</v>
      </c>
      <c r="K82" s="401" t="str">
        <f>IF('[1]p19'!$A$89&lt;&gt;0,'[1]p19'!$A$89,"")</f>
        <v>PIBIC</v>
      </c>
      <c r="L82" s="394"/>
      <c r="M82" s="394"/>
      <c r="N82" s="394"/>
      <c r="O82" s="394"/>
      <c r="P82" s="395"/>
      <c r="Q82"/>
    </row>
    <row r="83" spans="1:16" ht="12.75">
      <c r="A83" s="460"/>
      <c r="B83" s="460"/>
      <c r="C83" s="460"/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</row>
    <row r="84" spans="1:17" s="1" customFormat="1" ht="13.5" customHeight="1">
      <c r="A84" s="25" t="s">
        <v>77</v>
      </c>
      <c r="B84" s="441" t="str">
        <f>IF('[1]p19'!$A$92&lt;&gt;0,'[1]p19'!$A$92,"")</f>
        <v>Anserson Gleryston Silva Sousa</v>
      </c>
      <c r="C84" s="441"/>
      <c r="D84" s="441"/>
      <c r="E84" s="441"/>
      <c r="F84" s="442"/>
      <c r="G84" s="26" t="s">
        <v>78</v>
      </c>
      <c r="H84" s="91">
        <f>IF('[1]p19'!$G$96&lt;&gt;0,'[1]p19'!$G$96,"")</f>
        <v>39173</v>
      </c>
      <c r="I84" s="26" t="s">
        <v>79</v>
      </c>
      <c r="J84" s="91">
        <f>IF('[1]p19'!$H$96&lt;&gt;0,'[1]p19'!$H$96,"")</f>
        <v>39438</v>
      </c>
      <c r="K84" s="26" t="s">
        <v>83</v>
      </c>
      <c r="L84" s="467" t="str">
        <f>IF('[1]p19'!$J$80&lt;&gt;0,'[1]p19'!$J$80,"")</f>
        <v>ANP</v>
      </c>
      <c r="M84" s="467"/>
      <c r="N84" s="113" t="s">
        <v>26</v>
      </c>
      <c r="O84" s="467" t="str">
        <f>IF('[1]p19'!$L$94&lt;&gt;0,'[1]p19'!$L$94,"")</f>
        <v>Em andamento</v>
      </c>
      <c r="P84" s="468"/>
      <c r="Q84"/>
    </row>
    <row r="85" spans="1:17" s="1" customFormat="1" ht="13.5" customHeight="1">
      <c r="A85" s="25" t="s">
        <v>80</v>
      </c>
      <c r="B85" s="401" t="str">
        <f>IF('[1]p19'!$A$94&lt;&gt;0,'[1]p19'!$A$94,"")</f>
        <v>Olimpíada Campinense de Matemática</v>
      </c>
      <c r="C85" s="394"/>
      <c r="D85" s="394"/>
      <c r="E85" s="394"/>
      <c r="F85" s="394"/>
      <c r="G85" s="394"/>
      <c r="H85" s="394"/>
      <c r="I85" s="395"/>
      <c r="J85" s="95" t="s">
        <v>27</v>
      </c>
      <c r="K85" s="401" t="str">
        <f>IF('[1]p19'!$A$96&lt;&gt;0,'[1]p19'!$A$96,"")</f>
        <v>Extensão-PROBEX</v>
      </c>
      <c r="L85" s="394"/>
      <c r="M85" s="394"/>
      <c r="N85" s="394"/>
      <c r="O85" s="394"/>
      <c r="P85" s="395"/>
      <c r="Q85"/>
    </row>
    <row r="86" spans="1:16" ht="12.75">
      <c r="A86" s="460"/>
      <c r="B86" s="460"/>
      <c r="C86" s="460"/>
      <c r="D86" s="460"/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</row>
    <row r="87" spans="1:19" s="9" customFormat="1" ht="12.75">
      <c r="A87" s="390" t="str">
        <f>T('[1]p23'!$C$13:$G$13)</f>
        <v>José Luiz Neto</v>
      </c>
      <c r="B87" s="391"/>
      <c r="C87" s="391"/>
      <c r="D87" s="391"/>
      <c r="E87" s="392"/>
      <c r="F87" s="461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/>
      <c r="R87" s="23"/>
      <c r="S87" s="23"/>
    </row>
    <row r="88" spans="1:17" s="1" customFormat="1" ht="13.5" customHeight="1">
      <c r="A88" s="25" t="s">
        <v>77</v>
      </c>
      <c r="B88" s="441" t="str">
        <f>IF('[1]p23'!$A$78&lt;&gt;0,'[1]p23'!$A$78,"")</f>
        <v>Marília Lidiane Chaves da Costa</v>
      </c>
      <c r="C88" s="441"/>
      <c r="D88" s="441"/>
      <c r="E88" s="441"/>
      <c r="F88" s="442"/>
      <c r="G88" s="26" t="s">
        <v>78</v>
      </c>
      <c r="H88" s="91">
        <f>IF('[1]p23'!$G$82&lt;&gt;0,'[1]p23'!$G$82,"")</f>
        <v>38930</v>
      </c>
      <c r="I88" s="26" t="s">
        <v>79</v>
      </c>
      <c r="J88" s="91">
        <f>IF('[1]p23'!$H$82&lt;&gt;0,'[1]p23'!$H$82,"")</f>
        <v>39210</v>
      </c>
      <c r="K88" s="26" t="s">
        <v>83</v>
      </c>
      <c r="L88" s="467" t="str">
        <f>IF('[1]p23'!$J$80&lt;&gt;0,'[1]p23'!$J$80,"")</f>
        <v>UFCG</v>
      </c>
      <c r="M88" s="467"/>
      <c r="N88" s="113" t="s">
        <v>26</v>
      </c>
      <c r="O88" s="467" t="str">
        <f>IF('[1]p23'!$L$80&lt;&gt;0,'[1]p23'!$L$80,"")</f>
        <v>Concluído</v>
      </c>
      <c r="P88" s="468"/>
      <c r="Q88"/>
    </row>
    <row r="89" spans="1:17" s="1" customFormat="1" ht="13.5" customHeight="1">
      <c r="A89" s="25" t="s">
        <v>80</v>
      </c>
      <c r="B89" s="401" t="str">
        <f>IF('[1]p23'!$A$80&lt;&gt;0,'[1]p23'!$A$80,"")</f>
        <v>Contextualizando a Matemática</v>
      </c>
      <c r="C89" s="394"/>
      <c r="D89" s="394"/>
      <c r="E89" s="394"/>
      <c r="F89" s="394"/>
      <c r="G89" s="394"/>
      <c r="H89" s="394"/>
      <c r="I89" s="395"/>
      <c r="J89" s="95" t="s">
        <v>27</v>
      </c>
      <c r="K89" s="401" t="str">
        <f>IF('[1]p23'!$A$82&lt;&gt;0,'[1]p23'!$A$82,"")</f>
        <v>PROLICEN</v>
      </c>
      <c r="L89" s="394"/>
      <c r="M89" s="394"/>
      <c r="N89" s="394"/>
      <c r="O89" s="394"/>
      <c r="P89" s="395"/>
      <c r="Q89"/>
    </row>
    <row r="90" spans="1:16" ht="12.75">
      <c r="A90" s="460"/>
      <c r="B90" s="460"/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</row>
    <row r="91" spans="1:19" s="9" customFormat="1" ht="12.75">
      <c r="A91" s="390" t="str">
        <f>T('[1]p24'!$C$13:$G$13)</f>
        <v>Luiz Mendes Albuquerque Neto</v>
      </c>
      <c r="B91" s="391"/>
      <c r="C91" s="391"/>
      <c r="D91" s="391"/>
      <c r="E91" s="392"/>
      <c r="F91" s="461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/>
      <c r="R91" s="23"/>
      <c r="S91" s="23"/>
    </row>
    <row r="92" spans="1:17" s="1" customFormat="1" ht="13.5" customHeight="1">
      <c r="A92" s="25" t="s">
        <v>77</v>
      </c>
      <c r="B92" s="441" t="str">
        <f>IF('[1]p24'!$A$78&lt;&gt;0,'[1]p24'!$A$78,"")</f>
        <v>Thiago de Freitas Oliveira Araújo</v>
      </c>
      <c r="C92" s="441"/>
      <c r="D92" s="441"/>
      <c r="E92" s="441"/>
      <c r="F92" s="442"/>
      <c r="G92" s="26" t="s">
        <v>78</v>
      </c>
      <c r="H92" s="91">
        <f>IF('[1]p24'!$G$82&lt;&gt;0,'[1]p24'!$G$82,"")</f>
        <v>38909</v>
      </c>
      <c r="I92" s="26" t="s">
        <v>79</v>
      </c>
      <c r="J92" s="91">
        <f>IF('[1]p24'!$H$82&lt;&gt;0,'[1]p24'!$H$82,"")</f>
        <v>39274</v>
      </c>
      <c r="K92" s="26" t="s">
        <v>83</v>
      </c>
      <c r="L92" s="467" t="str">
        <f>IF('[1]p24'!$J$80&lt;&gt;0,'[1]p24'!$J$80,"")</f>
        <v>UFCG</v>
      </c>
      <c r="M92" s="467"/>
      <c r="N92" s="113" t="s">
        <v>26</v>
      </c>
      <c r="O92" s="467" t="str">
        <f>IF('[1]p24'!$L$80&lt;&gt;0,'[1]p24'!$L$80,"")</f>
        <v>Em andamento</v>
      </c>
      <c r="P92" s="468"/>
      <c r="Q92"/>
    </row>
    <row r="93" spans="1:17" s="1" customFormat="1" ht="13.5" customHeight="1">
      <c r="A93" s="25" t="s">
        <v>80</v>
      </c>
      <c r="B93" s="401" t="str">
        <f>IF('[1]p24'!$A$80&lt;&gt;0,'[1]p24'!$A$80,"")</f>
        <v>Monitoria da disciplina Álgebra Vetorial e Geometria Analítica</v>
      </c>
      <c r="C93" s="394"/>
      <c r="D93" s="394"/>
      <c r="E93" s="394"/>
      <c r="F93" s="394"/>
      <c r="G93" s="394"/>
      <c r="H93" s="394"/>
      <c r="I93" s="395"/>
      <c r="J93" s="95" t="s">
        <v>27</v>
      </c>
      <c r="K93" s="401" t="str">
        <f>IF('[1]p24'!$A$82&lt;&gt;0,'[1]p24'!$A$82,"")</f>
        <v>Monitoria</v>
      </c>
      <c r="L93" s="394"/>
      <c r="M93" s="394"/>
      <c r="N93" s="394"/>
      <c r="O93" s="394"/>
      <c r="P93" s="395"/>
      <c r="Q93"/>
    </row>
    <row r="94" spans="1:16" ht="12.75">
      <c r="A94" s="460"/>
      <c r="B94" s="460"/>
      <c r="C94" s="460"/>
      <c r="D94" s="460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</row>
    <row r="95" spans="1:19" s="9" customFormat="1" ht="12.75">
      <c r="A95" s="390" t="str">
        <f>T('[1]p26'!$C$13:$G$13)</f>
        <v>Marco Aurélio Soares Souto</v>
      </c>
      <c r="B95" s="391"/>
      <c r="C95" s="391"/>
      <c r="D95" s="391"/>
      <c r="E95" s="392"/>
      <c r="F95" s="461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/>
      <c r="R95" s="23"/>
      <c r="S95" s="23"/>
    </row>
    <row r="96" spans="1:17" s="1" customFormat="1" ht="13.5" customHeight="1">
      <c r="A96" s="25" t="s">
        <v>77</v>
      </c>
      <c r="B96" s="441" t="str">
        <f>IF('[1]p26'!$A$78&lt;&gt;0,'[1]p26'!$A$78,"")</f>
        <v>Bruno Formiga  Guimarães (Co-orientação do Prof. Jesualdo)</v>
      </c>
      <c r="C96" s="441"/>
      <c r="D96" s="441"/>
      <c r="E96" s="441"/>
      <c r="F96" s="442"/>
      <c r="G96" s="26" t="s">
        <v>78</v>
      </c>
      <c r="H96" s="91">
        <f>IF('[1]p26'!$G$82&lt;&gt;0,'[1]p26'!$G$82,"")</f>
        <v>39114</v>
      </c>
      <c r="I96" s="26" t="s">
        <v>79</v>
      </c>
      <c r="J96" s="91">
        <f>IF('[1]p26'!$H$82&lt;&gt;0,'[1]p26'!$H$82,"")</f>
        <v>39294</v>
      </c>
      <c r="K96" s="26" t="s">
        <v>83</v>
      </c>
      <c r="L96" s="467" t="str">
        <f>IF('[1]p26'!$J$80&lt;&gt;0,'[1]p26'!$J$80,"")</f>
        <v>CNPq</v>
      </c>
      <c r="M96" s="467"/>
      <c r="N96" s="113" t="s">
        <v>26</v>
      </c>
      <c r="O96" s="467" t="str">
        <f>IF('[1]p26'!$L$80&lt;&gt;0,'[1]p26'!$L$80,"")</f>
        <v>Em andamento</v>
      </c>
      <c r="P96" s="468"/>
      <c r="Q96"/>
    </row>
    <row r="97" spans="1:17" s="1" customFormat="1" ht="13.5" customHeight="1">
      <c r="A97" s="25" t="s">
        <v>80</v>
      </c>
      <c r="B97" s="401" t="str">
        <f>IF('[1]p26'!$A$80&lt;&gt;0,'[1]p26'!$A$80,"")</f>
        <v>Geometria diferencial de curvas e superfícies</v>
      </c>
      <c r="C97" s="394"/>
      <c r="D97" s="394"/>
      <c r="E97" s="394"/>
      <c r="F97" s="394"/>
      <c r="G97" s="394"/>
      <c r="H97" s="394"/>
      <c r="I97" s="395"/>
      <c r="J97" s="95" t="s">
        <v>27</v>
      </c>
      <c r="K97" s="401" t="str">
        <f>IF('[1]p26'!$A$82&lt;&gt;0,'[1]p26'!$A$82,"")</f>
        <v>PIBIC</v>
      </c>
      <c r="L97" s="394"/>
      <c r="M97" s="394"/>
      <c r="N97" s="394"/>
      <c r="O97" s="394"/>
      <c r="P97" s="395"/>
      <c r="Q97"/>
    </row>
    <row r="98" spans="1:16" ht="12.75">
      <c r="A98" s="460"/>
      <c r="B98" s="460"/>
      <c r="C98" s="460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0"/>
    </row>
    <row r="99" spans="1:19" s="9" customFormat="1" ht="12.75">
      <c r="A99" s="390" t="str">
        <f>T('[1]p29'!$C$13:$G$13)</f>
        <v>Miriam Costa</v>
      </c>
      <c r="B99" s="391"/>
      <c r="C99" s="391"/>
      <c r="D99" s="391"/>
      <c r="E99" s="392"/>
      <c r="F99" s="461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/>
      <c r="R99" s="23"/>
      <c r="S99" s="23"/>
    </row>
    <row r="100" spans="1:17" s="1" customFormat="1" ht="13.5" customHeight="1">
      <c r="A100" s="25" t="s">
        <v>77</v>
      </c>
      <c r="B100" s="441" t="str">
        <f>IF('[1]p29'!$A$78&lt;&gt;0,'[1]p29'!$A$78,"")</f>
        <v>Antônio de Paula Dias Queiróz</v>
      </c>
      <c r="C100" s="441"/>
      <c r="D100" s="441"/>
      <c r="E100" s="441"/>
      <c r="F100" s="442"/>
      <c r="G100" s="26" t="s">
        <v>78</v>
      </c>
      <c r="H100" s="91">
        <f>IF('[1]p29'!$G$82&lt;&gt;0,'[1]p29'!$G$82,"")</f>
        <v>39049</v>
      </c>
      <c r="I100" s="26" t="s">
        <v>79</v>
      </c>
      <c r="J100" s="91">
        <f>IF('[1]p29'!$H$82&lt;&gt;0,'[1]p29'!$H$82,"")</f>
        <v>39227</v>
      </c>
      <c r="K100" s="26" t="s">
        <v>83</v>
      </c>
      <c r="L100" s="467" t="str">
        <f>IF('[1]p29'!$J$80&lt;&gt;0,'[1]p29'!$J$80,"")</f>
        <v>UFCG</v>
      </c>
      <c r="M100" s="467"/>
      <c r="N100" s="113" t="s">
        <v>26</v>
      </c>
      <c r="O100" s="467" t="str">
        <f>IF('[1]p29'!$L$80&lt;&gt;0,'[1]p29'!$L$80,"")</f>
        <v>Concluído</v>
      </c>
      <c r="P100" s="468"/>
      <c r="Q100"/>
    </row>
    <row r="101" spans="1:17" s="1" customFormat="1" ht="13.5" customHeight="1">
      <c r="A101" s="25" t="s">
        <v>80</v>
      </c>
      <c r="B101" s="401" t="str">
        <f>IF('[1]p29'!$A$80&lt;&gt;0,'[1]p29'!$A$80,"")</f>
        <v>Monitoria de Cálculo Dif. e Integral II</v>
      </c>
      <c r="C101" s="394"/>
      <c r="D101" s="394"/>
      <c r="E101" s="394"/>
      <c r="F101" s="394"/>
      <c r="G101" s="394"/>
      <c r="H101" s="394"/>
      <c r="I101" s="395"/>
      <c r="J101" s="95" t="s">
        <v>27</v>
      </c>
      <c r="K101" s="401" t="str">
        <f>IF('[1]p29'!$A$82&lt;&gt;0,'[1]p29'!$A$82,"")</f>
        <v>Monitoria</v>
      </c>
      <c r="L101" s="394"/>
      <c r="M101" s="394"/>
      <c r="N101" s="394"/>
      <c r="O101" s="394"/>
      <c r="P101" s="395"/>
      <c r="Q101"/>
    </row>
    <row r="102" spans="1:16" ht="12.75">
      <c r="A102" s="460"/>
      <c r="B102" s="460"/>
      <c r="C102" s="460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0"/>
      <c r="P102" s="460"/>
    </row>
    <row r="103" spans="1:19" s="9" customFormat="1" ht="12.75">
      <c r="A103" s="390" t="str">
        <f>T('[1]p30'!$C$13:$G$13)</f>
        <v>Patrícia Batista Leal</v>
      </c>
      <c r="B103" s="391"/>
      <c r="C103" s="391"/>
      <c r="D103" s="391"/>
      <c r="E103" s="392"/>
      <c r="F103" s="461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/>
      <c r="R103" s="23"/>
      <c r="S103" s="23"/>
    </row>
    <row r="104" spans="1:17" s="1" customFormat="1" ht="13.5" customHeight="1">
      <c r="A104" s="25" t="s">
        <v>77</v>
      </c>
      <c r="B104" s="441" t="str">
        <f>IF('[1]p30'!$A$78&lt;&gt;0,'[1]p30'!$A$78,"")</f>
        <v>Natanailza Martins Alves</v>
      </c>
      <c r="C104" s="441"/>
      <c r="D104" s="441"/>
      <c r="E104" s="441"/>
      <c r="F104" s="442"/>
      <c r="G104" s="26" t="s">
        <v>78</v>
      </c>
      <c r="H104" s="91">
        <f>IF('[1]p30'!$G$82&lt;&gt;0,'[1]p30'!$G$82,"")</f>
        <v>39048</v>
      </c>
      <c r="I104" s="26" t="s">
        <v>79</v>
      </c>
      <c r="J104" s="91">
        <f>IF('[1]p30'!$H$82&lt;&gt;0,'[1]p30'!$H$82,"")</f>
        <v>39216</v>
      </c>
      <c r="K104" s="26" t="s">
        <v>83</v>
      </c>
      <c r="L104" s="467">
        <f>IF('[1]p30'!$J$80&lt;&gt;0,'[1]p30'!$J$80,"")</f>
      </c>
      <c r="M104" s="467"/>
      <c r="N104" s="113" t="s">
        <v>26</v>
      </c>
      <c r="O104" s="467">
        <f>IF('[1]p30'!$L$80&lt;&gt;0,'[1]p30'!$L$80,"")</f>
      </c>
      <c r="P104" s="468"/>
      <c r="Q104"/>
    </row>
    <row r="105" spans="1:17" s="1" customFormat="1" ht="13.5" customHeight="1">
      <c r="A105" s="25" t="s">
        <v>80</v>
      </c>
      <c r="B105" s="401" t="str">
        <f>IF('[1]p30'!$A$80&lt;&gt;0,'[1]p30'!$A$80,"")</f>
        <v>Monitoria</v>
      </c>
      <c r="C105" s="394"/>
      <c r="D105" s="394"/>
      <c r="E105" s="394"/>
      <c r="F105" s="394"/>
      <c r="G105" s="394"/>
      <c r="H105" s="394"/>
      <c r="I105" s="395"/>
      <c r="J105" s="95" t="s">
        <v>27</v>
      </c>
      <c r="K105" s="401" t="str">
        <f>IF('[1]p30'!$A$82&lt;&gt;0,'[1]p30'!$A$82,"")</f>
        <v>Monitoria</v>
      </c>
      <c r="L105" s="394"/>
      <c r="M105" s="394"/>
      <c r="N105" s="394"/>
      <c r="O105" s="394"/>
      <c r="P105" s="395"/>
      <c r="Q105"/>
    </row>
    <row r="106" spans="1:16" ht="12.75">
      <c r="A106" s="460"/>
      <c r="B106" s="460"/>
      <c r="C106" s="460"/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</row>
    <row r="107" spans="1:19" s="9" customFormat="1" ht="12.75">
      <c r="A107" s="390" t="str">
        <f>T('[1]p31'!$C$13:$G$13)</f>
        <v>Rosana Marques da Silva</v>
      </c>
      <c r="B107" s="391"/>
      <c r="C107" s="391"/>
      <c r="D107" s="391"/>
      <c r="E107" s="392"/>
      <c r="F107" s="461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/>
      <c r="R107" s="23"/>
      <c r="S107" s="23"/>
    </row>
    <row r="108" spans="1:17" s="1" customFormat="1" ht="13.5" customHeight="1">
      <c r="A108" s="25" t="s">
        <v>77</v>
      </c>
      <c r="B108" s="441" t="str">
        <f>IF('[1]p31'!$A$78&lt;&gt;0,'[1]p31'!$A$78,"")</f>
        <v>André Luiz Firmino Alves</v>
      </c>
      <c r="C108" s="441"/>
      <c r="D108" s="441"/>
      <c r="E108" s="441"/>
      <c r="F108" s="442"/>
      <c r="G108" s="26" t="s">
        <v>78</v>
      </c>
      <c r="H108" s="91">
        <f>IF('[1]p31'!$G$82&lt;&gt;0,'[1]p31'!$G$82,"")</f>
        <v>38565</v>
      </c>
      <c r="I108" s="26" t="s">
        <v>79</v>
      </c>
      <c r="J108" s="91">
        <f>IF('[1]p31'!$H$82&lt;&gt;0,'[1]p31'!$H$82,"")</f>
        <v>39264</v>
      </c>
      <c r="K108" s="26" t="s">
        <v>83</v>
      </c>
      <c r="L108" s="467" t="str">
        <f>IF('[1]p31'!$J$80&lt;&gt;0,'[1]p31'!$J$80,"")</f>
        <v>ANP</v>
      </c>
      <c r="M108" s="467"/>
      <c r="N108" s="113" t="s">
        <v>26</v>
      </c>
      <c r="O108" s="467" t="str">
        <f>IF('[1]p31'!$L$80&lt;&gt;0,'[1]p31'!$L$80,"")</f>
        <v>Em andamento</v>
      </c>
      <c r="P108" s="468"/>
      <c r="Q108"/>
    </row>
    <row r="109" spans="1:17" s="1" customFormat="1" ht="13.5" customHeight="1">
      <c r="A109" s="25" t="s">
        <v>80</v>
      </c>
      <c r="B109" s="401" t="str">
        <f>IF('[1]p31'!$A$80&lt;&gt;0,'[1]p31'!$A$80,"")</f>
        <v>Geração de Cenários Tridimensionais de Reservatórios Petrolíferos Canalizados</v>
      </c>
      <c r="C109" s="394"/>
      <c r="D109" s="394"/>
      <c r="E109" s="394"/>
      <c r="F109" s="394"/>
      <c r="G109" s="394"/>
      <c r="H109" s="394"/>
      <c r="I109" s="395"/>
      <c r="J109" s="95" t="s">
        <v>27</v>
      </c>
      <c r="K109" s="401" t="str">
        <f>IF('[1]p31'!$A$82&lt;&gt;0,'[1]p31'!$A$82,"")</f>
        <v>Programa de Recursos Humanos da ANP-PRH25</v>
      </c>
      <c r="L109" s="394"/>
      <c r="M109" s="394"/>
      <c r="N109" s="394"/>
      <c r="O109" s="394"/>
      <c r="P109" s="395"/>
      <c r="Q109"/>
    </row>
    <row r="110" spans="1:16" ht="12.75">
      <c r="A110" s="460"/>
      <c r="B110" s="460"/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</row>
    <row r="111" spans="1:17" s="1" customFormat="1" ht="13.5" customHeight="1">
      <c r="A111" s="25" t="s">
        <v>77</v>
      </c>
      <c r="B111" s="441" t="str">
        <f>IF('[1]p31'!$A$85&lt;&gt;0,'[1]p31'!$A$85,"")</f>
        <v> Bruno Sérgio Vasconcelos de Araújo</v>
      </c>
      <c r="C111" s="441"/>
      <c r="D111" s="441"/>
      <c r="E111" s="441"/>
      <c r="F111" s="442"/>
      <c r="G111" s="26" t="s">
        <v>78</v>
      </c>
      <c r="H111" s="91">
        <f>IF('[1]p31'!$G$89&lt;&gt;0,'[1]p31'!$G$89,"")</f>
        <v>38930</v>
      </c>
      <c r="I111" s="26" t="s">
        <v>79</v>
      </c>
      <c r="J111" s="91">
        <f>IF('[1]p31'!$H$89&lt;&gt;0,'[1]p31'!$H$89,"")</f>
        <v>39293</v>
      </c>
      <c r="K111" s="26" t="s">
        <v>83</v>
      </c>
      <c r="L111" s="467" t="str">
        <f>IF('[1]p31'!$J$80&lt;&gt;0,'[1]p31'!$J$80,"")</f>
        <v>ANP</v>
      </c>
      <c r="M111" s="467"/>
      <c r="N111" s="113" t="s">
        <v>26</v>
      </c>
      <c r="O111" s="467" t="str">
        <f>IF('[1]p31'!$L$87&lt;&gt;0,'[1]p31'!$L$87,"")</f>
        <v>Em andamento</v>
      </c>
      <c r="P111" s="468"/>
      <c r="Q111"/>
    </row>
    <row r="112" spans="1:17" s="1" customFormat="1" ht="13.5" customHeight="1">
      <c r="A112" s="25" t="s">
        <v>80</v>
      </c>
      <c r="B112" s="401" t="str">
        <f>IF('[1]p31'!$A$87&lt;&gt;0,'[1]p31'!$A$87,"")</f>
        <v>Tópicos de Matemática Aplicada</v>
      </c>
      <c r="C112" s="394"/>
      <c r="D112" s="394"/>
      <c r="E112" s="394"/>
      <c r="F112" s="394"/>
      <c r="G112" s="394"/>
      <c r="H112" s="394"/>
      <c r="I112" s="395"/>
      <c r="J112" s="95" t="s">
        <v>27</v>
      </c>
      <c r="K112" s="401" t="str">
        <f>IF('[1]p31'!$A$89&lt;&gt;0,'[1]p31'!$A$89,"")</f>
        <v>PIBIC</v>
      </c>
      <c r="L112" s="394"/>
      <c r="M112" s="394"/>
      <c r="N112" s="394"/>
      <c r="O112" s="394"/>
      <c r="P112" s="395"/>
      <c r="Q112"/>
    </row>
    <row r="113" spans="1:16" ht="12.75">
      <c r="A113" s="460"/>
      <c r="B113" s="460"/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</row>
    <row r="114" spans="1:17" s="1" customFormat="1" ht="13.5" customHeight="1">
      <c r="A114" s="25" t="s">
        <v>77</v>
      </c>
      <c r="B114" s="441" t="str">
        <f>IF('[1]p31'!$A$92&lt;&gt;0,'[1]p31'!$A$92,"")</f>
        <v>Gizele Justino Diniz</v>
      </c>
      <c r="C114" s="441"/>
      <c r="D114" s="441"/>
      <c r="E114" s="441"/>
      <c r="F114" s="442"/>
      <c r="G114" s="26" t="s">
        <v>78</v>
      </c>
      <c r="H114" s="91">
        <f>IF('[1]p31'!$G$96&lt;&gt;0,'[1]p31'!$G$96,"")</f>
        <v>39114</v>
      </c>
      <c r="I114" s="26" t="s">
        <v>79</v>
      </c>
      <c r="J114" s="91">
        <f>IF('[1]p31'!$H$96&lt;&gt;0,'[1]p31'!$H$96,"")</f>
        <v>39844</v>
      </c>
      <c r="K114" s="26" t="s">
        <v>83</v>
      </c>
      <c r="L114" s="467" t="str">
        <f>IF('[1]p31'!$J$80&lt;&gt;0,'[1]p31'!$J$80,"")</f>
        <v>ANP</v>
      </c>
      <c r="M114" s="467"/>
      <c r="N114" s="113" t="s">
        <v>26</v>
      </c>
      <c r="O114" s="467" t="str">
        <f>IF('[1]p31'!$L$94&lt;&gt;0,'[1]p31'!$L$94,"")</f>
        <v>Em andamento</v>
      </c>
      <c r="P114" s="468"/>
      <c r="Q114"/>
    </row>
    <row r="115" spans="1:17" s="1" customFormat="1" ht="13.5" customHeight="1">
      <c r="A115" s="25" t="s">
        <v>80</v>
      </c>
      <c r="B115" s="401" t="str">
        <f>IF('[1]p31'!$A$94&lt;&gt;0,'[1]p31'!$A$94,"")</f>
        <v>Modelagem Numérica de Bacias Sedimentares</v>
      </c>
      <c r="C115" s="394"/>
      <c r="D115" s="394"/>
      <c r="E115" s="394"/>
      <c r="F115" s="394"/>
      <c r="G115" s="394"/>
      <c r="H115" s="394"/>
      <c r="I115" s="395"/>
      <c r="J115" s="95" t="s">
        <v>27</v>
      </c>
      <c r="K115" s="401" t="str">
        <f>IF('[1]p31'!$A$96&lt;&gt;0,'[1]p31'!$A$96,"")</f>
        <v>Programa de Recursos Humanos da ANP-PRH25</v>
      </c>
      <c r="L115" s="394"/>
      <c r="M115" s="394"/>
      <c r="N115" s="394"/>
      <c r="O115" s="394"/>
      <c r="P115" s="395"/>
      <c r="Q115"/>
    </row>
    <row r="116" spans="1:16" ht="12.75">
      <c r="A116" s="460"/>
      <c r="B116" s="460"/>
      <c r="C116" s="460"/>
      <c r="D116" s="460"/>
      <c r="E116" s="460"/>
      <c r="F116" s="460"/>
      <c r="G116" s="460"/>
      <c r="H116" s="460"/>
      <c r="I116" s="460"/>
      <c r="J116" s="460"/>
      <c r="K116" s="460"/>
      <c r="L116" s="460"/>
      <c r="M116" s="460"/>
      <c r="N116" s="460"/>
      <c r="O116" s="460"/>
      <c r="P116" s="460"/>
    </row>
    <row r="117" spans="1:19" s="9" customFormat="1" ht="12.75">
      <c r="A117" s="390" t="str">
        <f>T('[1]p34'!$C$13:$G$13)</f>
        <v>Vandik Estevam Barbosa</v>
      </c>
      <c r="B117" s="391"/>
      <c r="C117" s="391"/>
      <c r="D117" s="391"/>
      <c r="E117" s="392"/>
      <c r="F117" s="461"/>
      <c r="G117" s="462"/>
      <c r="H117" s="462"/>
      <c r="I117" s="462"/>
      <c r="J117" s="462"/>
      <c r="K117" s="462"/>
      <c r="L117" s="462"/>
      <c r="M117" s="462"/>
      <c r="N117" s="462"/>
      <c r="O117" s="462"/>
      <c r="P117" s="462"/>
      <c r="Q117"/>
      <c r="R117" s="23"/>
      <c r="S117" s="23"/>
    </row>
    <row r="118" spans="1:17" s="1" customFormat="1" ht="13.5" customHeight="1">
      <c r="A118" s="25" t="s">
        <v>77</v>
      </c>
      <c r="B118" s="441" t="str">
        <f>IF('[1]p34'!$A$78&lt;&gt;0,'[1]p34'!$A$78,"")</f>
        <v>Victor Luiz S. de Oliveira</v>
      </c>
      <c r="C118" s="441"/>
      <c r="D118" s="441"/>
      <c r="E118" s="441"/>
      <c r="F118" s="442"/>
      <c r="G118" s="26" t="s">
        <v>78</v>
      </c>
      <c r="H118" s="91">
        <f>IF('[1]p34'!$G$82&lt;&gt;0,'[1]p34'!$G$82,"")</f>
        <v>38901</v>
      </c>
      <c r="I118" s="26" t="s">
        <v>79</v>
      </c>
      <c r="J118" s="91">
        <f>IF('[1]p34'!$H$82&lt;&gt;0,'[1]p34'!$H$82,"")</f>
        <v>39038</v>
      </c>
      <c r="K118" s="26" t="s">
        <v>83</v>
      </c>
      <c r="L118" s="467" t="str">
        <f>IF('[1]p34'!$J$80&lt;&gt;0,'[1]p34'!$J$80,"")</f>
        <v>FAPESQ</v>
      </c>
      <c r="M118" s="467"/>
      <c r="N118" s="113" t="s">
        <v>26</v>
      </c>
      <c r="O118" s="467" t="str">
        <f>IF('[1]p34'!$L$80&lt;&gt;0,'[1]p34'!$L$80,"")</f>
        <v>Em andamento</v>
      </c>
      <c r="P118" s="468"/>
      <c r="Q118"/>
    </row>
    <row r="119" spans="1:17" s="1" customFormat="1" ht="13.5" customHeight="1">
      <c r="A119" s="25" t="s">
        <v>80</v>
      </c>
      <c r="B119" s="401" t="str">
        <f>IF('[1]p34'!$A$80&lt;&gt;0,'[1]p34'!$A$80,"")</f>
        <v>Monitoria no DME</v>
      </c>
      <c r="C119" s="394"/>
      <c r="D119" s="394"/>
      <c r="E119" s="394"/>
      <c r="F119" s="394"/>
      <c r="G119" s="394"/>
      <c r="H119" s="394"/>
      <c r="I119" s="395"/>
      <c r="J119" s="95" t="s">
        <v>27</v>
      </c>
      <c r="K119" s="401" t="str">
        <f>IF('[1]p34'!$A$82&lt;&gt;0,'[1]p34'!$A$82,"")</f>
        <v>Monitoria</v>
      </c>
      <c r="L119" s="394"/>
      <c r="M119" s="394"/>
      <c r="N119" s="394"/>
      <c r="O119" s="394"/>
      <c r="P119" s="395"/>
      <c r="Q119"/>
    </row>
    <row r="120" spans="1:16" ht="12.75">
      <c r="A120" s="460"/>
      <c r="B120" s="460"/>
      <c r="C120" s="460"/>
      <c r="D120" s="460"/>
      <c r="E120" s="460"/>
      <c r="F120" s="460"/>
      <c r="G120" s="460"/>
      <c r="H120" s="460"/>
      <c r="I120" s="460"/>
      <c r="J120" s="460"/>
      <c r="K120" s="460"/>
      <c r="L120" s="460"/>
      <c r="M120" s="460"/>
      <c r="N120" s="460"/>
      <c r="O120" s="460"/>
      <c r="P120" s="460"/>
    </row>
    <row r="121" spans="1:19" s="9" customFormat="1" ht="12.75">
      <c r="A121" s="390" t="str">
        <f>T('[1]p35'!$C$13:$G$13)</f>
        <v>Vanio Fragoso de Melo</v>
      </c>
      <c r="B121" s="391"/>
      <c r="C121" s="391"/>
      <c r="D121" s="391"/>
      <c r="E121" s="392"/>
      <c r="F121" s="461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/>
      <c r="R121" s="23"/>
      <c r="S121" s="23"/>
    </row>
    <row r="122" spans="1:17" s="1" customFormat="1" ht="13.5" customHeight="1">
      <c r="A122" s="25" t="s">
        <v>77</v>
      </c>
      <c r="B122" s="441" t="str">
        <f>IF('[1]p35'!$A$78&lt;&gt;0,'[1]p35'!$A$78,"")</f>
        <v>Bruno Fontes de Sousa</v>
      </c>
      <c r="C122" s="441"/>
      <c r="D122" s="441"/>
      <c r="E122" s="441"/>
      <c r="F122" s="442"/>
      <c r="G122" s="26" t="s">
        <v>78</v>
      </c>
      <c r="H122" s="91">
        <f>IF('[1]p35'!$G$82&lt;&gt;0,'[1]p35'!$G$82,"")</f>
        <v>38930</v>
      </c>
      <c r="I122" s="26" t="s">
        <v>79</v>
      </c>
      <c r="J122" s="91">
        <f>IF('[1]p35'!$H$82&lt;&gt;0,'[1]p35'!$H$82,"")</f>
        <v>39294</v>
      </c>
      <c r="K122" s="26" t="s">
        <v>83</v>
      </c>
      <c r="L122" s="467" t="str">
        <f>IF('[1]p35'!$J$80&lt;&gt;0,'[1]p35'!$J$80,"")</f>
        <v>CNPq</v>
      </c>
      <c r="M122" s="467"/>
      <c r="N122" s="113" t="s">
        <v>26</v>
      </c>
      <c r="O122" s="467" t="str">
        <f>IF('[1]p35'!$L$80&lt;&gt;0,'[1]p35'!$L$80,"")</f>
        <v>Em andamento</v>
      </c>
      <c r="P122" s="468"/>
      <c r="Q122"/>
    </row>
    <row r="123" spans="1:17" s="1" customFormat="1" ht="13.5" customHeight="1">
      <c r="A123" s="25" t="s">
        <v>80</v>
      </c>
      <c r="B123" s="401" t="str">
        <f>IF('[1]p35'!$A$80&lt;&gt;0,'[1]p35'!$A$80,"")</f>
        <v>Um Estudo Introdutório de Geometria Diferencial</v>
      </c>
      <c r="C123" s="394"/>
      <c r="D123" s="394"/>
      <c r="E123" s="394"/>
      <c r="F123" s="394"/>
      <c r="G123" s="394"/>
      <c r="H123" s="394"/>
      <c r="I123" s="395"/>
      <c r="J123" s="95" t="s">
        <v>27</v>
      </c>
      <c r="K123" s="401" t="str">
        <f>IF('[1]p35'!$A$82&lt;&gt;0,'[1]p35'!$A$82,"")</f>
        <v>PIBIC</v>
      </c>
      <c r="L123" s="394"/>
      <c r="M123" s="394"/>
      <c r="N123" s="394"/>
      <c r="O123" s="394"/>
      <c r="P123" s="395"/>
      <c r="Q123"/>
    </row>
    <row r="124" spans="1:16" ht="12.75">
      <c r="A124" s="460"/>
      <c r="B124" s="460"/>
      <c r="C124" s="460"/>
      <c r="D124" s="460"/>
      <c r="E124" s="460"/>
      <c r="F124" s="460"/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</row>
    <row r="125" spans="1:17" s="1" customFormat="1" ht="13.5" customHeight="1">
      <c r="A125" s="25" t="s">
        <v>77</v>
      </c>
      <c r="B125" s="441" t="str">
        <f>IF('[1]p35'!$A$85&lt;&gt;0,'[1]p35'!$A$85,"")</f>
        <v>Eber Gomes de Lima</v>
      </c>
      <c r="C125" s="441"/>
      <c r="D125" s="441"/>
      <c r="E125" s="441"/>
      <c r="F125" s="442"/>
      <c r="G125" s="26" t="s">
        <v>78</v>
      </c>
      <c r="H125" s="91">
        <f>IF('[1]p35'!$G$89&lt;&gt;0,'[1]p35'!$G$89,"")</f>
        <v>39114</v>
      </c>
      <c r="I125" s="26" t="s">
        <v>79</v>
      </c>
      <c r="J125" s="91">
        <f>IF('[1]p35'!$H$89&lt;&gt;0,'[1]p35'!$H$89,"")</f>
        <v>39216</v>
      </c>
      <c r="K125" s="26" t="s">
        <v>83</v>
      </c>
      <c r="L125" s="467" t="str">
        <f>IF('[1]p35'!$J$80&lt;&gt;0,'[1]p35'!$J$80,"")</f>
        <v>CNPq</v>
      </c>
      <c r="M125" s="467"/>
      <c r="N125" s="113" t="s">
        <v>26</v>
      </c>
      <c r="O125" s="467" t="str">
        <f>IF('[1]p35'!$L$87&lt;&gt;0,'[1]p35'!$L$87,"")</f>
        <v>Concluído</v>
      </c>
      <c r="P125" s="468"/>
      <c r="Q125"/>
    </row>
    <row r="126" spans="1:17" s="1" customFormat="1" ht="13.5" customHeight="1">
      <c r="A126" s="25" t="s">
        <v>80</v>
      </c>
      <c r="B126" s="401" t="str">
        <f>IF('[1]p35'!$A$87&lt;&gt;0,'[1]p35'!$A$87,"")</f>
        <v>Projeto de Monitoria da UAME - Cálculo II</v>
      </c>
      <c r="C126" s="394"/>
      <c r="D126" s="394"/>
      <c r="E126" s="394"/>
      <c r="F126" s="394"/>
      <c r="G126" s="394"/>
      <c r="H126" s="394"/>
      <c r="I126" s="395"/>
      <c r="J126" s="95" t="s">
        <v>27</v>
      </c>
      <c r="K126" s="401" t="str">
        <f>IF('[1]p35'!$A$89&lt;&gt;0,'[1]p35'!$A$89,"")</f>
        <v>Monitoria</v>
      </c>
      <c r="L126" s="394"/>
      <c r="M126" s="394"/>
      <c r="N126" s="394"/>
      <c r="O126" s="394"/>
      <c r="P126" s="395"/>
      <c r="Q126"/>
    </row>
    <row r="127" spans="1:16" ht="12.75">
      <c r="A127" s="460"/>
      <c r="B127" s="460"/>
      <c r="C127" s="460"/>
      <c r="D127" s="460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</row>
    <row r="128" spans="1:19" s="9" customFormat="1" ht="12.75">
      <c r="A128" s="390" t="str">
        <f>T('[1]p37'!$C$13:$G$13)</f>
        <v>Cícero Januário Guimarães </v>
      </c>
      <c r="B128" s="391"/>
      <c r="C128" s="391"/>
      <c r="D128" s="391"/>
      <c r="E128" s="392"/>
      <c r="F128" s="461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/>
      <c r="R128" s="23"/>
      <c r="S128" s="23"/>
    </row>
    <row r="129" spans="1:17" s="1" customFormat="1" ht="13.5" customHeight="1">
      <c r="A129" s="25" t="s">
        <v>77</v>
      </c>
      <c r="B129" s="441" t="str">
        <f>IF('[1]p37'!$A$78&lt;&gt;0,'[1]p37'!$A$78,"")</f>
        <v>Jáder Martins</v>
      </c>
      <c r="C129" s="441"/>
      <c r="D129" s="441"/>
      <c r="E129" s="441"/>
      <c r="F129" s="442"/>
      <c r="G129" s="26" t="s">
        <v>78</v>
      </c>
      <c r="H129" s="91">
        <f>IF('[1]p37'!$G$82&lt;&gt;0,'[1]p37'!$G$82,"")</f>
        <v>39048</v>
      </c>
      <c r="I129" s="26" t="s">
        <v>79</v>
      </c>
      <c r="J129" s="91">
        <f>IF('[1]p37'!$H$82&lt;&gt;0,'[1]p37'!$H$82,"")</f>
        <v>39210</v>
      </c>
      <c r="K129" s="26" t="s">
        <v>83</v>
      </c>
      <c r="L129" s="467" t="str">
        <f>IF('[1]p37'!$J$80&lt;&gt;0,'[1]p37'!$J$80,"")</f>
        <v>UFCG</v>
      </c>
      <c r="M129" s="467"/>
      <c r="N129" s="113" t="s">
        <v>26</v>
      </c>
      <c r="O129" s="467" t="str">
        <f>IF('[1]p37'!$L$80&lt;&gt;0,'[1]p37'!$L$80,"")</f>
        <v>Concluído</v>
      </c>
      <c r="P129" s="468"/>
      <c r="Q129"/>
    </row>
    <row r="130" spans="1:17" s="1" customFormat="1" ht="13.5" customHeight="1">
      <c r="A130" s="25" t="s">
        <v>80</v>
      </c>
      <c r="B130" s="401" t="str">
        <f>IF('[1]p37'!$A$80&lt;&gt;0,'[1]p37'!$A$80,"")</f>
        <v>Monitoria de Cálculo Dif. e Integral I</v>
      </c>
      <c r="C130" s="394"/>
      <c r="D130" s="394"/>
      <c r="E130" s="394"/>
      <c r="F130" s="394"/>
      <c r="G130" s="394"/>
      <c r="H130" s="394"/>
      <c r="I130" s="395"/>
      <c r="J130" s="95" t="s">
        <v>27</v>
      </c>
      <c r="K130" s="401" t="str">
        <f>IF('[1]p37'!$A$82&lt;&gt;0,'[1]p37'!$A$82,"")</f>
        <v>Monitoria</v>
      </c>
      <c r="L130" s="394"/>
      <c r="M130" s="394"/>
      <c r="N130" s="394"/>
      <c r="O130" s="394"/>
      <c r="P130" s="395"/>
      <c r="Q130"/>
    </row>
    <row r="131" spans="1:16" ht="12.75">
      <c r="A131" s="460"/>
      <c r="B131" s="460"/>
      <c r="C131" s="460"/>
      <c r="D131" s="460"/>
      <c r="E131" s="460"/>
      <c r="F131" s="460"/>
      <c r="G131" s="460"/>
      <c r="H131" s="460"/>
      <c r="I131" s="460"/>
      <c r="J131" s="460"/>
      <c r="K131" s="460"/>
      <c r="L131" s="460"/>
      <c r="M131" s="460"/>
      <c r="N131" s="460"/>
      <c r="O131" s="460"/>
      <c r="P131" s="460"/>
    </row>
    <row r="132" spans="1:17" s="1" customFormat="1" ht="13.5" customHeight="1">
      <c r="A132" s="25" t="s">
        <v>77</v>
      </c>
      <c r="B132" s="441" t="str">
        <f>IF('[1]p37'!$A$85&lt;&gt;0,'[1]p37'!$A$85,"")</f>
        <v>Gustavo Brenno S. Souto</v>
      </c>
      <c r="C132" s="441"/>
      <c r="D132" s="441"/>
      <c r="E132" s="441"/>
      <c r="F132" s="442"/>
      <c r="G132" s="26" t="s">
        <v>78</v>
      </c>
      <c r="H132" s="91">
        <f>IF('[1]p37'!$G$89&lt;&gt;0,'[1]p37'!$G$89,"")</f>
        <v>39048</v>
      </c>
      <c r="I132" s="26" t="s">
        <v>79</v>
      </c>
      <c r="J132" s="91">
        <f>IF('[1]p37'!$H$89&lt;&gt;0,'[1]p37'!$H$89,"")</f>
        <v>39210</v>
      </c>
      <c r="K132" s="26" t="s">
        <v>83</v>
      </c>
      <c r="L132" s="467" t="str">
        <f>IF('[1]p37'!$J$80&lt;&gt;0,'[1]p37'!$J$80,"")</f>
        <v>UFCG</v>
      </c>
      <c r="M132" s="467"/>
      <c r="N132" s="113" t="s">
        <v>26</v>
      </c>
      <c r="O132" s="467" t="str">
        <f>IF('[1]p37'!$L$87&lt;&gt;0,'[1]p37'!$L$87,"")</f>
        <v>Concluído</v>
      </c>
      <c r="P132" s="468"/>
      <c r="Q132"/>
    </row>
    <row r="133" spans="1:17" s="1" customFormat="1" ht="13.5" customHeight="1">
      <c r="A133" s="25" t="s">
        <v>80</v>
      </c>
      <c r="B133" s="401" t="str">
        <f>IF('[1]p37'!$A$87&lt;&gt;0,'[1]p37'!$A$87,"")</f>
        <v>Monitoria de Álgebra Vetorial e Geometria Analítica</v>
      </c>
      <c r="C133" s="394"/>
      <c r="D133" s="394"/>
      <c r="E133" s="394"/>
      <c r="F133" s="394"/>
      <c r="G133" s="394"/>
      <c r="H133" s="394"/>
      <c r="I133" s="395"/>
      <c r="J133" s="95" t="s">
        <v>27</v>
      </c>
      <c r="K133" s="401" t="str">
        <f>IF('[1]p37'!$A$89&lt;&gt;0,'[1]p37'!$A$89,"")</f>
        <v>Monitoria</v>
      </c>
      <c r="L133" s="394"/>
      <c r="M133" s="394"/>
      <c r="N133" s="394"/>
      <c r="O133" s="394"/>
      <c r="P133" s="395"/>
      <c r="Q133"/>
    </row>
    <row r="134" spans="1:16" ht="12.75">
      <c r="A134" s="460"/>
      <c r="B134" s="460"/>
      <c r="C134" s="460"/>
      <c r="D134" s="460"/>
      <c r="E134" s="460"/>
      <c r="F134" s="460"/>
      <c r="G134" s="460"/>
      <c r="H134" s="460"/>
      <c r="I134" s="460"/>
      <c r="J134" s="460"/>
      <c r="K134" s="460"/>
      <c r="L134" s="460"/>
      <c r="M134" s="460"/>
      <c r="N134" s="460"/>
      <c r="O134" s="460"/>
      <c r="P134" s="460"/>
    </row>
    <row r="135" spans="1:19" s="9" customFormat="1" ht="12.75">
      <c r="A135" s="390" t="str">
        <f>T('[1]p41'!$C$13:$G$13)</f>
        <v>José Vieira Alves</v>
      </c>
      <c r="B135" s="391"/>
      <c r="C135" s="391"/>
      <c r="D135" s="391"/>
      <c r="E135" s="392"/>
      <c r="F135" s="461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/>
      <c r="R135" s="23"/>
      <c r="S135" s="23"/>
    </row>
    <row r="136" spans="1:17" s="1" customFormat="1" ht="13.5" customHeight="1">
      <c r="A136" s="25" t="s">
        <v>77</v>
      </c>
      <c r="B136" s="441" t="str">
        <f>IF('[1]p41'!$A$78&lt;&gt;0,'[1]p41'!$A$78,"")</f>
        <v>Bruno Rafael Araruna Xavier</v>
      </c>
      <c r="C136" s="441"/>
      <c r="D136" s="441"/>
      <c r="E136" s="441"/>
      <c r="F136" s="442"/>
      <c r="G136" s="26" t="s">
        <v>78</v>
      </c>
      <c r="H136" s="91">
        <f>IF('[1]p41'!$G$82&lt;&gt;0,'[1]p41'!$G$82,"")</f>
        <v>38869</v>
      </c>
      <c r="I136" s="26" t="s">
        <v>79</v>
      </c>
      <c r="J136" s="91">
        <f>IF('[1]p41'!$H$82&lt;&gt;0,'[1]p41'!$H$82,"")</f>
        <v>39233</v>
      </c>
      <c r="K136" s="26" t="s">
        <v>83</v>
      </c>
      <c r="L136" s="467" t="str">
        <f>IF('[1]p41'!$J$80&lt;&gt;0,'[1]p41'!$J$80,"")</f>
        <v>CNPq</v>
      </c>
      <c r="M136" s="467"/>
      <c r="N136" s="113" t="s">
        <v>26</v>
      </c>
      <c r="O136" s="467" t="str">
        <f>IF('[1]p41'!$L$80&lt;&gt;0,'[1]p41'!$L$80,"")</f>
        <v>Em andamento</v>
      </c>
      <c r="P136" s="468"/>
      <c r="Q136"/>
    </row>
    <row r="137" spans="1:17" s="1" customFormat="1" ht="13.5" customHeight="1">
      <c r="A137" s="25" t="s">
        <v>80</v>
      </c>
      <c r="B137" s="401" t="str">
        <f>IF('[1]p41'!$A$80&lt;&gt;0,'[1]p41'!$A$80,"")</f>
        <v>Estágio dos alunos bolsistas  revelados pela  OBMEP / 2005</v>
      </c>
      <c r="C137" s="394"/>
      <c r="D137" s="394"/>
      <c r="E137" s="394"/>
      <c r="F137" s="394"/>
      <c r="G137" s="394"/>
      <c r="H137" s="394"/>
      <c r="I137" s="395"/>
      <c r="J137" s="95" t="s">
        <v>27</v>
      </c>
      <c r="K137" s="401">
        <f>IF('[1]p41'!$A$82&lt;&gt;0,'[1]p41'!$A$82,"")</f>
      </c>
      <c r="L137" s="394"/>
      <c r="M137" s="394"/>
      <c r="N137" s="394"/>
      <c r="O137" s="394"/>
      <c r="P137" s="395"/>
      <c r="Q137"/>
    </row>
    <row r="138" spans="1:16" ht="12.75">
      <c r="A138" s="460"/>
      <c r="B138" s="460"/>
      <c r="C138" s="460"/>
      <c r="D138" s="460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</row>
    <row r="139" spans="1:17" s="1" customFormat="1" ht="13.5" customHeight="1">
      <c r="A139" s="25" t="s">
        <v>77</v>
      </c>
      <c r="B139" s="441" t="str">
        <f>IF('[1]p41'!$A$85&lt;&gt;0,'[1]p41'!$A$85,"")</f>
        <v>Joana Lira de Q. Marques</v>
      </c>
      <c r="C139" s="441"/>
      <c r="D139" s="441"/>
      <c r="E139" s="441"/>
      <c r="F139" s="442"/>
      <c r="G139" s="26" t="s">
        <v>78</v>
      </c>
      <c r="H139" s="91">
        <f>IF('[1]p41'!$G$89&lt;&gt;0,'[1]p41'!$G$89,"")</f>
        <v>38869</v>
      </c>
      <c r="I139" s="26" t="s">
        <v>79</v>
      </c>
      <c r="J139" s="91">
        <f>IF('[1]p41'!$H$89&lt;&gt;0,'[1]p41'!$H$89,"")</f>
        <v>39233</v>
      </c>
      <c r="K139" s="26" t="s">
        <v>83</v>
      </c>
      <c r="L139" s="467" t="str">
        <f>IF('[1]p41'!$J$80&lt;&gt;0,'[1]p41'!$J$80,"")</f>
        <v>CNPq</v>
      </c>
      <c r="M139" s="467"/>
      <c r="N139" s="113" t="s">
        <v>26</v>
      </c>
      <c r="O139" s="467" t="str">
        <f>IF('[1]p41'!$L$87&lt;&gt;0,'[1]p41'!$L$87,"")</f>
        <v>Em andamento</v>
      </c>
      <c r="P139" s="468"/>
      <c r="Q139"/>
    </row>
    <row r="140" spans="1:17" s="1" customFormat="1" ht="13.5" customHeight="1">
      <c r="A140" s="25" t="s">
        <v>80</v>
      </c>
      <c r="B140" s="401" t="str">
        <f>IF('[1]p41'!$A$87&lt;&gt;0,'[1]p41'!$A$87,"")</f>
        <v>Estágio dos alunos bolsistas  revelados pela  OBMEP / 2005</v>
      </c>
      <c r="C140" s="394"/>
      <c r="D140" s="394"/>
      <c r="E140" s="394"/>
      <c r="F140" s="394"/>
      <c r="G140" s="394"/>
      <c r="H140" s="394"/>
      <c r="I140" s="395"/>
      <c r="J140" s="95" t="s">
        <v>27</v>
      </c>
      <c r="K140" s="401">
        <f>IF('[1]p41'!$A$89&lt;&gt;0,'[1]p41'!$A$89,"")</f>
      </c>
      <c r="L140" s="394"/>
      <c r="M140" s="394"/>
      <c r="N140" s="394"/>
      <c r="O140" s="394"/>
      <c r="P140" s="395"/>
      <c r="Q140"/>
    </row>
    <row r="141" spans="1:16" ht="12.75">
      <c r="A141" s="460"/>
      <c r="B141" s="460"/>
      <c r="C141" s="460"/>
      <c r="D141" s="460"/>
      <c r="E141" s="460"/>
      <c r="F141" s="460"/>
      <c r="G141" s="460"/>
      <c r="H141" s="460"/>
      <c r="I141" s="460"/>
      <c r="J141" s="460"/>
      <c r="K141" s="460"/>
      <c r="L141" s="460"/>
      <c r="M141" s="460"/>
      <c r="N141" s="460"/>
      <c r="O141" s="460"/>
      <c r="P141" s="460"/>
    </row>
    <row r="142" spans="1:17" s="1" customFormat="1" ht="13.5" customHeight="1">
      <c r="A142" s="25" t="s">
        <v>77</v>
      </c>
      <c r="B142" s="441" t="str">
        <f>IF('[1]p41'!$A$92&lt;&gt;0,'[1]p41'!$A$92,"")</f>
        <v>Diego Emanuel L. Silva</v>
      </c>
      <c r="C142" s="441"/>
      <c r="D142" s="441"/>
      <c r="E142" s="441"/>
      <c r="F142" s="442"/>
      <c r="G142" s="26" t="s">
        <v>78</v>
      </c>
      <c r="H142" s="91">
        <f>IF('[1]p41'!$G$96&lt;&gt;0,'[1]p41'!$G$96,"")</f>
        <v>38869</v>
      </c>
      <c r="I142" s="26" t="s">
        <v>79</v>
      </c>
      <c r="J142" s="91">
        <f>IF('[1]p41'!$H$96&lt;&gt;0,'[1]p41'!$H$96,"")</f>
        <v>39233</v>
      </c>
      <c r="K142" s="26" t="s">
        <v>83</v>
      </c>
      <c r="L142" s="467" t="str">
        <f>IF('[1]p41'!$J$80&lt;&gt;0,'[1]p41'!$J$80,"")</f>
        <v>CNPq</v>
      </c>
      <c r="M142" s="467"/>
      <c r="N142" s="113" t="s">
        <v>26</v>
      </c>
      <c r="O142" s="467" t="str">
        <f>IF('[1]p41'!$L$94&lt;&gt;0,'[1]p41'!$L$94,"")</f>
        <v>Em andamento</v>
      </c>
      <c r="P142" s="468"/>
      <c r="Q142"/>
    </row>
    <row r="143" spans="1:17" s="1" customFormat="1" ht="13.5" customHeight="1">
      <c r="A143" s="25" t="s">
        <v>80</v>
      </c>
      <c r="B143" s="401" t="str">
        <f>IF('[1]p41'!$A$94&lt;&gt;0,'[1]p41'!$A$94,"")</f>
        <v>Estágio dos alunos bolsistas  revelados pela  OBMEP / 2005</v>
      </c>
      <c r="C143" s="394"/>
      <c r="D143" s="394"/>
      <c r="E143" s="394"/>
      <c r="F143" s="394"/>
      <c r="G143" s="394"/>
      <c r="H143" s="394"/>
      <c r="I143" s="395"/>
      <c r="J143" s="95" t="s">
        <v>27</v>
      </c>
      <c r="K143" s="401">
        <f>IF('[1]p41'!$A$96&lt;&gt;0,'[1]p41'!$A$96,"")</f>
      </c>
      <c r="L143" s="394"/>
      <c r="M143" s="394"/>
      <c r="N143" s="394"/>
      <c r="O143" s="394"/>
      <c r="P143" s="395"/>
      <c r="Q143"/>
    </row>
    <row r="144" spans="1:16" ht="12.75">
      <c r="A144" s="460"/>
      <c r="B144" s="460"/>
      <c r="C144" s="460"/>
      <c r="D144" s="460"/>
      <c r="E144" s="460"/>
      <c r="F144" s="460"/>
      <c r="G144" s="460"/>
      <c r="H144" s="460"/>
      <c r="I144" s="460"/>
      <c r="J144" s="460"/>
      <c r="K144" s="460"/>
      <c r="L144" s="460"/>
      <c r="M144" s="460"/>
      <c r="N144" s="460"/>
      <c r="O144" s="460"/>
      <c r="P144" s="460"/>
    </row>
    <row r="145" spans="1:17" s="1" customFormat="1" ht="13.5" customHeight="1">
      <c r="A145" s="25" t="s">
        <v>77</v>
      </c>
      <c r="B145" s="441" t="str">
        <f>IF('[1]p41'!$A$99&lt;&gt;0,'[1]p41'!$A$99,"")</f>
        <v>Camila Paulino Marques</v>
      </c>
      <c r="C145" s="441"/>
      <c r="D145" s="441"/>
      <c r="E145" s="441"/>
      <c r="F145" s="442"/>
      <c r="G145" s="26" t="s">
        <v>78</v>
      </c>
      <c r="H145" s="91">
        <f>IF('[1]p41'!$G$103&lt;&gt;0,'[1]p41'!$G$103,"")</f>
        <v>38869</v>
      </c>
      <c r="I145" s="26" t="s">
        <v>79</v>
      </c>
      <c r="J145" s="91">
        <f>IF('[1]p41'!$H$103&lt;&gt;0,'[1]p41'!$H$103,"")</f>
        <v>39233</v>
      </c>
      <c r="K145" s="26" t="s">
        <v>83</v>
      </c>
      <c r="L145" s="467" t="str">
        <f>IF('[1]p41'!$J$80&lt;&gt;0,'[1]p41'!$J$80,"")</f>
        <v>CNPq</v>
      </c>
      <c r="M145" s="467"/>
      <c r="N145" s="113" t="s">
        <v>26</v>
      </c>
      <c r="O145" s="467" t="str">
        <f>IF('[1]p41'!$L$101&lt;&gt;0,'[1]p41'!$L$101,"")</f>
        <v>Em andamento</v>
      </c>
      <c r="P145" s="468"/>
      <c r="Q145"/>
    </row>
    <row r="146" spans="1:17" s="1" customFormat="1" ht="13.5" customHeight="1">
      <c r="A146" s="25" t="s">
        <v>80</v>
      </c>
      <c r="B146" s="401" t="str">
        <f>IF('[1]p41'!$A$101&lt;&gt;0,'[1]p41'!$A$101,"")</f>
        <v>Estágio dos alunos bolsistas  revelados pela  OBMEP / 2005</v>
      </c>
      <c r="C146" s="394"/>
      <c r="D146" s="394"/>
      <c r="E146" s="394"/>
      <c r="F146" s="394"/>
      <c r="G146" s="394"/>
      <c r="H146" s="394"/>
      <c r="I146" s="395"/>
      <c r="J146" s="95" t="s">
        <v>27</v>
      </c>
      <c r="K146" s="401">
        <f>IF('[1]p41'!$A$103&lt;&gt;0,'[1]p41'!$A$103,"")</f>
      </c>
      <c r="L146" s="394"/>
      <c r="M146" s="394"/>
      <c r="N146" s="394"/>
      <c r="O146" s="394"/>
      <c r="P146" s="395"/>
      <c r="Q146"/>
    </row>
    <row r="147" spans="1:16" ht="12.75">
      <c r="A147" s="463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3"/>
      <c r="N147" s="463"/>
      <c r="O147" s="463"/>
      <c r="P147" s="463"/>
    </row>
  </sheetData>
  <sheetProtection password="CA19" sheet="1" objects="1" scenarios="1"/>
  <mergeCells count="291">
    <mergeCell ref="B11:I11"/>
    <mergeCell ref="K11:P11"/>
    <mergeCell ref="A12:P12"/>
    <mergeCell ref="A1:P1"/>
    <mergeCell ref="F6:P6"/>
    <mergeCell ref="A4:P5"/>
    <mergeCell ref="A2:P2"/>
    <mergeCell ref="A3:D3"/>
    <mergeCell ref="O3:P3"/>
    <mergeCell ref="M3:N3"/>
    <mergeCell ref="A13:E13"/>
    <mergeCell ref="F13:P13"/>
    <mergeCell ref="B14:F14"/>
    <mergeCell ref="L14:M14"/>
    <mergeCell ref="O14:P14"/>
    <mergeCell ref="A17:E17"/>
    <mergeCell ref="F17:P17"/>
    <mergeCell ref="A16:P16"/>
    <mergeCell ref="B15:I15"/>
    <mergeCell ref="K15:P15"/>
    <mergeCell ref="L21:M21"/>
    <mergeCell ref="O21:P21"/>
    <mergeCell ref="B18:F18"/>
    <mergeCell ref="A20:P20"/>
    <mergeCell ref="B19:I19"/>
    <mergeCell ref="K19:P19"/>
    <mergeCell ref="L18:M18"/>
    <mergeCell ref="O18:P18"/>
    <mergeCell ref="E3:L3"/>
    <mergeCell ref="B10:F10"/>
    <mergeCell ref="A6:E6"/>
    <mergeCell ref="B7:F7"/>
    <mergeCell ref="B8:I8"/>
    <mergeCell ref="A9:P9"/>
    <mergeCell ref="K8:P8"/>
    <mergeCell ref="L7:M7"/>
    <mergeCell ref="O7:P7"/>
    <mergeCell ref="L10:M10"/>
    <mergeCell ref="O10:P10"/>
    <mergeCell ref="A24:E24"/>
    <mergeCell ref="F24:P24"/>
    <mergeCell ref="B25:F25"/>
    <mergeCell ref="L25:M25"/>
    <mergeCell ref="O25:P25"/>
    <mergeCell ref="B21:F21"/>
    <mergeCell ref="A23:P23"/>
    <mergeCell ref="B22:I22"/>
    <mergeCell ref="K22:P22"/>
    <mergeCell ref="B26:I26"/>
    <mergeCell ref="K26:P26"/>
    <mergeCell ref="A27:P27"/>
    <mergeCell ref="B28:F28"/>
    <mergeCell ref="L28:M28"/>
    <mergeCell ref="O28:P28"/>
    <mergeCell ref="A31:E31"/>
    <mergeCell ref="F31:P31"/>
    <mergeCell ref="B29:I29"/>
    <mergeCell ref="K29:P29"/>
    <mergeCell ref="A30:P30"/>
    <mergeCell ref="B32:F32"/>
    <mergeCell ref="L32:M32"/>
    <mergeCell ref="O32:P32"/>
    <mergeCell ref="B33:I33"/>
    <mergeCell ref="K33:P33"/>
    <mergeCell ref="A34:P34"/>
    <mergeCell ref="B35:F35"/>
    <mergeCell ref="L35:M35"/>
    <mergeCell ref="O35:P35"/>
    <mergeCell ref="B36:I36"/>
    <mergeCell ref="K36:P36"/>
    <mergeCell ref="A37:P37"/>
    <mergeCell ref="B38:F38"/>
    <mergeCell ref="L38:M38"/>
    <mergeCell ref="O38:P38"/>
    <mergeCell ref="A41:E41"/>
    <mergeCell ref="F41:P41"/>
    <mergeCell ref="B39:I39"/>
    <mergeCell ref="K39:P39"/>
    <mergeCell ref="A40:P40"/>
    <mergeCell ref="A45:E45"/>
    <mergeCell ref="F45:P45"/>
    <mergeCell ref="A44:P44"/>
    <mergeCell ref="B42:F42"/>
    <mergeCell ref="L42:M42"/>
    <mergeCell ref="O42:P42"/>
    <mergeCell ref="B43:I43"/>
    <mergeCell ref="K43:P43"/>
    <mergeCell ref="A49:E49"/>
    <mergeCell ref="F49:P49"/>
    <mergeCell ref="A48:P48"/>
    <mergeCell ref="B46:F46"/>
    <mergeCell ref="L46:M46"/>
    <mergeCell ref="O46:P46"/>
    <mergeCell ref="B47:I47"/>
    <mergeCell ref="K47:P47"/>
    <mergeCell ref="B50:F50"/>
    <mergeCell ref="L50:M50"/>
    <mergeCell ref="O50:P50"/>
    <mergeCell ref="B51:I51"/>
    <mergeCell ref="K51:P51"/>
    <mergeCell ref="A52:P52"/>
    <mergeCell ref="B53:F53"/>
    <mergeCell ref="L53:M53"/>
    <mergeCell ref="O53:P53"/>
    <mergeCell ref="A56:E56"/>
    <mergeCell ref="F56:P56"/>
    <mergeCell ref="B54:I54"/>
    <mergeCell ref="K54:P54"/>
    <mergeCell ref="A55:P55"/>
    <mergeCell ref="B57:F57"/>
    <mergeCell ref="L57:M57"/>
    <mergeCell ref="O57:P57"/>
    <mergeCell ref="B58:I58"/>
    <mergeCell ref="K58:P58"/>
    <mergeCell ref="A59:P59"/>
    <mergeCell ref="B60:F60"/>
    <mergeCell ref="L60:M60"/>
    <mergeCell ref="O60:P60"/>
    <mergeCell ref="B61:I61"/>
    <mergeCell ref="K61:P61"/>
    <mergeCell ref="A62:P62"/>
    <mergeCell ref="B63:F63"/>
    <mergeCell ref="L63:M63"/>
    <mergeCell ref="O63:P63"/>
    <mergeCell ref="A66:E66"/>
    <mergeCell ref="F66:P66"/>
    <mergeCell ref="B64:I64"/>
    <mergeCell ref="K64:P64"/>
    <mergeCell ref="A65:P65"/>
    <mergeCell ref="A70:E70"/>
    <mergeCell ref="F70:P70"/>
    <mergeCell ref="A69:P69"/>
    <mergeCell ref="B67:F67"/>
    <mergeCell ref="L67:M67"/>
    <mergeCell ref="O67:P67"/>
    <mergeCell ref="B68:I68"/>
    <mergeCell ref="K68:P68"/>
    <mergeCell ref="B71:F71"/>
    <mergeCell ref="L71:M71"/>
    <mergeCell ref="O71:P71"/>
    <mergeCell ref="B72:I72"/>
    <mergeCell ref="K72:P72"/>
    <mergeCell ref="A73:P73"/>
    <mergeCell ref="B74:F74"/>
    <mergeCell ref="L74:M74"/>
    <mergeCell ref="O74:P74"/>
    <mergeCell ref="A77:E77"/>
    <mergeCell ref="F77:P77"/>
    <mergeCell ref="B75:I75"/>
    <mergeCell ref="K75:P75"/>
    <mergeCell ref="A76:P76"/>
    <mergeCell ref="B78:F78"/>
    <mergeCell ref="L78:M78"/>
    <mergeCell ref="O78:P78"/>
    <mergeCell ref="B79:I79"/>
    <mergeCell ref="K79:P79"/>
    <mergeCell ref="A80:P80"/>
    <mergeCell ref="B81:F81"/>
    <mergeCell ref="L81:M81"/>
    <mergeCell ref="O81:P81"/>
    <mergeCell ref="B82:I82"/>
    <mergeCell ref="K82:P82"/>
    <mergeCell ref="A83:P83"/>
    <mergeCell ref="B84:F84"/>
    <mergeCell ref="L84:M84"/>
    <mergeCell ref="O84:P84"/>
    <mergeCell ref="A87:E87"/>
    <mergeCell ref="F87:P87"/>
    <mergeCell ref="B85:I85"/>
    <mergeCell ref="K85:P85"/>
    <mergeCell ref="A86:P86"/>
    <mergeCell ref="A91:E91"/>
    <mergeCell ref="F91:P91"/>
    <mergeCell ref="A90:P90"/>
    <mergeCell ref="B88:F88"/>
    <mergeCell ref="L88:M88"/>
    <mergeCell ref="O88:P88"/>
    <mergeCell ref="B89:I89"/>
    <mergeCell ref="K89:P89"/>
    <mergeCell ref="A95:E95"/>
    <mergeCell ref="F95:P95"/>
    <mergeCell ref="A94:P94"/>
    <mergeCell ref="B92:F92"/>
    <mergeCell ref="L92:M92"/>
    <mergeCell ref="O92:P92"/>
    <mergeCell ref="B93:I93"/>
    <mergeCell ref="K93:P93"/>
    <mergeCell ref="A99:E99"/>
    <mergeCell ref="F99:P99"/>
    <mergeCell ref="A98:P98"/>
    <mergeCell ref="B96:F96"/>
    <mergeCell ref="L96:M96"/>
    <mergeCell ref="O96:P96"/>
    <mergeCell ref="B97:I97"/>
    <mergeCell ref="K97:P97"/>
    <mergeCell ref="A103:E103"/>
    <mergeCell ref="F103:P103"/>
    <mergeCell ref="A102:P102"/>
    <mergeCell ref="B100:F100"/>
    <mergeCell ref="L100:M100"/>
    <mergeCell ref="O100:P100"/>
    <mergeCell ref="B101:I101"/>
    <mergeCell ref="K101:P101"/>
    <mergeCell ref="A107:E107"/>
    <mergeCell ref="F107:P107"/>
    <mergeCell ref="A106:P106"/>
    <mergeCell ref="B104:F104"/>
    <mergeCell ref="L104:M104"/>
    <mergeCell ref="O104:P104"/>
    <mergeCell ref="B105:I105"/>
    <mergeCell ref="K105:P105"/>
    <mergeCell ref="B108:F108"/>
    <mergeCell ref="L108:M108"/>
    <mergeCell ref="O108:P108"/>
    <mergeCell ref="B109:I109"/>
    <mergeCell ref="K109:P109"/>
    <mergeCell ref="A110:P110"/>
    <mergeCell ref="B111:F111"/>
    <mergeCell ref="L111:M111"/>
    <mergeCell ref="O111:P111"/>
    <mergeCell ref="B112:I112"/>
    <mergeCell ref="K112:P112"/>
    <mergeCell ref="A113:P113"/>
    <mergeCell ref="B114:F114"/>
    <mergeCell ref="L114:M114"/>
    <mergeCell ref="O114:P114"/>
    <mergeCell ref="A117:E117"/>
    <mergeCell ref="F117:P117"/>
    <mergeCell ref="B115:I115"/>
    <mergeCell ref="K115:P115"/>
    <mergeCell ref="A116:P116"/>
    <mergeCell ref="A121:E121"/>
    <mergeCell ref="F121:P121"/>
    <mergeCell ref="A120:P120"/>
    <mergeCell ref="B118:F118"/>
    <mergeCell ref="L118:M118"/>
    <mergeCell ref="O118:P118"/>
    <mergeCell ref="B119:I119"/>
    <mergeCell ref="K119:P119"/>
    <mergeCell ref="B122:F122"/>
    <mergeCell ref="L122:M122"/>
    <mergeCell ref="O122:P122"/>
    <mergeCell ref="B123:I123"/>
    <mergeCell ref="K123:P123"/>
    <mergeCell ref="A124:P124"/>
    <mergeCell ref="B125:F125"/>
    <mergeCell ref="L125:M125"/>
    <mergeCell ref="O125:P125"/>
    <mergeCell ref="A128:E128"/>
    <mergeCell ref="F128:P128"/>
    <mergeCell ref="B126:I126"/>
    <mergeCell ref="K126:P126"/>
    <mergeCell ref="A127:P127"/>
    <mergeCell ref="B129:F129"/>
    <mergeCell ref="L129:M129"/>
    <mergeCell ref="O129:P129"/>
    <mergeCell ref="B130:I130"/>
    <mergeCell ref="K130:P130"/>
    <mergeCell ref="A131:P131"/>
    <mergeCell ref="B132:F132"/>
    <mergeCell ref="L132:M132"/>
    <mergeCell ref="O132:P132"/>
    <mergeCell ref="A135:E135"/>
    <mergeCell ref="F135:P135"/>
    <mergeCell ref="B133:I133"/>
    <mergeCell ref="K133:P133"/>
    <mergeCell ref="A134:P134"/>
    <mergeCell ref="B136:F136"/>
    <mergeCell ref="L136:M136"/>
    <mergeCell ref="O136:P136"/>
    <mergeCell ref="B137:I137"/>
    <mergeCell ref="K137:P137"/>
    <mergeCell ref="A138:P138"/>
    <mergeCell ref="B139:F139"/>
    <mergeCell ref="L139:M139"/>
    <mergeCell ref="O139:P139"/>
    <mergeCell ref="B140:I140"/>
    <mergeCell ref="K140:P140"/>
    <mergeCell ref="A141:P141"/>
    <mergeCell ref="B142:F142"/>
    <mergeCell ref="L142:M142"/>
    <mergeCell ref="O142:P142"/>
    <mergeCell ref="B146:I146"/>
    <mergeCell ref="K146:P146"/>
    <mergeCell ref="A147:P147"/>
    <mergeCell ref="B143:I143"/>
    <mergeCell ref="K143:P143"/>
    <mergeCell ref="A144:P144"/>
    <mergeCell ref="B145:F145"/>
    <mergeCell ref="L145:M145"/>
    <mergeCell ref="O145:P14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7"/>
  <sheetViews>
    <sheetView workbookViewId="0" topLeftCell="A1">
      <selection activeCell="O2" sqref="O2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8.421875" style="0" customWidth="1"/>
    <col min="4" max="4" width="10.57421875" style="0" customWidth="1"/>
    <col min="5" max="5" width="8.57421875" style="0" customWidth="1"/>
    <col min="6" max="6" width="9.28125" style="0" bestFit="1" customWidth="1"/>
    <col min="7" max="7" width="10.28125" style="0" customWidth="1"/>
    <col min="8" max="8" width="9.7109375" style="0" customWidth="1"/>
    <col min="9" max="9" width="10.8515625" style="0" customWidth="1"/>
    <col min="10" max="13" width="13.7109375" style="0" hidden="1" customWidth="1"/>
  </cols>
  <sheetData>
    <row r="1" spans="1:9" ht="13.5" thickBot="1">
      <c r="A1" s="275" t="s">
        <v>193</v>
      </c>
      <c r="B1" s="276"/>
      <c r="C1" s="276"/>
      <c r="D1" s="276"/>
      <c r="E1" s="276"/>
      <c r="F1" s="276"/>
      <c r="G1" s="276"/>
      <c r="H1" s="276"/>
      <c r="I1" s="277"/>
    </row>
    <row r="2" spans="1:9" ht="12.75">
      <c r="A2" s="278"/>
      <c r="B2" s="279"/>
      <c r="C2" s="279"/>
      <c r="D2" s="279"/>
      <c r="E2" s="279"/>
      <c r="F2" s="279"/>
      <c r="G2" s="279"/>
      <c r="H2" s="279"/>
      <c r="I2" s="280"/>
    </row>
    <row r="3" spans="1:15" ht="12.75">
      <c r="A3" s="260" t="s">
        <v>314</v>
      </c>
      <c r="B3" s="261"/>
      <c r="C3" s="261"/>
      <c r="D3" s="261"/>
      <c r="E3" s="261"/>
      <c r="F3" s="261"/>
      <c r="G3" s="261"/>
      <c r="H3" s="154" t="s">
        <v>84</v>
      </c>
      <c r="I3" s="155" t="str">
        <f>'[1]p1'!$H$4</f>
        <v>2006.2</v>
      </c>
      <c r="O3" s="62"/>
    </row>
    <row r="4" spans="1:19" s="1" customFormat="1" ht="13.5" thickBot="1">
      <c r="A4" s="282"/>
      <c r="B4" s="240"/>
      <c r="C4" s="240"/>
      <c r="D4" s="240"/>
      <c r="E4" s="240"/>
      <c r="F4" s="240"/>
      <c r="G4" s="240"/>
      <c r="H4" s="240"/>
      <c r="I4" s="283"/>
      <c r="J4" s="27"/>
      <c r="K4" s="27"/>
      <c r="L4" s="27"/>
      <c r="M4" s="27"/>
      <c r="N4" s="27"/>
      <c r="O4"/>
      <c r="P4"/>
      <c r="Q4"/>
      <c r="R4"/>
      <c r="S4"/>
    </row>
    <row r="5" spans="1:12" s="1" customFormat="1" ht="12.75">
      <c r="A5" s="284" t="s">
        <v>178</v>
      </c>
      <c r="B5" s="285"/>
      <c r="C5" s="288" t="str">
        <f>'[1]p1'!$C$5:$F$5</f>
        <v>27/11/2006 a 25/05/07</v>
      </c>
      <c r="D5" s="288"/>
      <c r="E5" s="289"/>
      <c r="F5" s="292" t="s">
        <v>304</v>
      </c>
      <c r="G5" s="293"/>
      <c r="H5" s="293"/>
      <c r="I5" s="294"/>
      <c r="J5" s="7"/>
      <c r="K5" s="7"/>
      <c r="L5" s="7"/>
    </row>
    <row r="6" spans="1:12" s="1" customFormat="1" ht="13.5" thickBot="1">
      <c r="A6" s="286" t="s">
        <v>179</v>
      </c>
      <c r="B6" s="287"/>
      <c r="C6" s="290" t="str">
        <f>'[1]p1'!$C$6:$F$6</f>
        <v>27/11/06 a 14/05/07</v>
      </c>
      <c r="D6" s="290"/>
      <c r="E6" s="291"/>
      <c r="F6" s="295" t="s">
        <v>305</v>
      </c>
      <c r="G6" s="296"/>
      <c r="H6" s="296"/>
      <c r="I6" s="297"/>
      <c r="J6" s="7"/>
      <c r="K6" s="7"/>
      <c r="L6" s="7"/>
    </row>
    <row r="7" spans="1:12" s="1" customFormat="1" ht="13.5" thickBot="1">
      <c r="A7" s="306" t="s">
        <v>180</v>
      </c>
      <c r="B7" s="307"/>
      <c r="C7" s="310" t="str">
        <f>IF('[1]p1'!$C$7&lt;&gt;0,'[1]p1'!$C$7,"")</f>
        <v>26/12/06 a 28/01/07</v>
      </c>
      <c r="D7" s="310"/>
      <c r="E7" s="132" t="s">
        <v>289</v>
      </c>
      <c r="F7" s="265" t="str">
        <f>IF('[1]p1'!$H$7&lt;&gt;0,'[1]p1'!$H$7,"")</f>
        <v>Férias</v>
      </c>
      <c r="G7" s="266"/>
      <c r="H7" s="175">
        <f>IF('[1]p1'!$J$7&lt;&gt;0,'[1]p1'!$J$7,"")</f>
      </c>
      <c r="I7" s="266"/>
      <c r="J7"/>
      <c r="K7"/>
      <c r="L7"/>
    </row>
    <row r="8" spans="1:12" s="1" customFormat="1" ht="12.75">
      <c r="A8" s="298" t="s">
        <v>70</v>
      </c>
      <c r="B8" s="299"/>
      <c r="C8" s="299"/>
      <c r="D8" s="133">
        <f>'[1]p1'!$E$8</f>
        <v>26</v>
      </c>
      <c r="E8" s="300"/>
      <c r="F8" s="301"/>
      <c r="G8" s="301"/>
      <c r="H8" s="301"/>
      <c r="I8" s="302"/>
      <c r="J8" s="7"/>
      <c r="K8" s="7"/>
      <c r="L8" s="7"/>
    </row>
    <row r="9" spans="1:12" s="1" customFormat="1" ht="13.5" thickBot="1">
      <c r="A9" s="308" t="s">
        <v>71</v>
      </c>
      <c r="B9" s="309"/>
      <c r="C9" s="309"/>
      <c r="D9" s="134">
        <f>'[1]p1'!$E$9</f>
        <v>19</v>
      </c>
      <c r="E9" s="303"/>
      <c r="F9" s="304"/>
      <c r="G9" s="304"/>
      <c r="H9" s="304"/>
      <c r="I9" s="305"/>
      <c r="J9"/>
      <c r="K9"/>
      <c r="L9"/>
    </row>
    <row r="10" spans="1:9" ht="13.5" thickBot="1">
      <c r="A10" s="311"/>
      <c r="B10" s="311"/>
      <c r="C10" s="311"/>
      <c r="D10" s="311"/>
      <c r="E10" s="311"/>
      <c r="F10" s="311"/>
      <c r="G10" s="311"/>
      <c r="H10" s="311"/>
      <c r="I10" s="311"/>
    </row>
    <row r="11" spans="1:9" ht="13.5" thickBot="1">
      <c r="A11" s="312" t="s">
        <v>100</v>
      </c>
      <c r="B11" s="313"/>
      <c r="C11" s="313"/>
      <c r="D11" s="313"/>
      <c r="E11" s="313"/>
      <c r="F11" s="313"/>
      <c r="G11" s="313"/>
      <c r="H11" s="313"/>
      <c r="I11" s="314"/>
    </row>
    <row r="12" spans="1:9" ht="12.75">
      <c r="A12" s="315" t="s">
        <v>287</v>
      </c>
      <c r="B12" s="316"/>
      <c r="C12" s="316"/>
      <c r="D12" s="316"/>
      <c r="E12" s="162"/>
      <c r="F12" s="315" t="s">
        <v>233</v>
      </c>
      <c r="G12" s="316"/>
      <c r="H12" s="316"/>
      <c r="I12" s="165"/>
    </row>
    <row r="13" spans="1:9" ht="12.75">
      <c r="A13" s="318" t="s">
        <v>238</v>
      </c>
      <c r="B13" s="204"/>
      <c r="C13" s="204"/>
      <c r="D13" s="205"/>
      <c r="E13" s="163">
        <v>1</v>
      </c>
      <c r="F13" s="319" t="s">
        <v>237</v>
      </c>
      <c r="G13" s="320"/>
      <c r="H13" s="320"/>
      <c r="I13" s="166">
        <v>0</v>
      </c>
    </row>
    <row r="14" spans="1:9" ht="12.75">
      <c r="A14" s="318" t="s">
        <v>239</v>
      </c>
      <c r="B14" s="204"/>
      <c r="C14" s="204"/>
      <c r="D14" s="204"/>
      <c r="E14" s="163">
        <v>0</v>
      </c>
      <c r="F14" s="318" t="s">
        <v>101</v>
      </c>
      <c r="G14" s="204"/>
      <c r="H14" s="205"/>
      <c r="I14" s="166">
        <v>2</v>
      </c>
    </row>
    <row r="15" spans="1:9" ht="13.5" thickBot="1">
      <c r="A15" s="321" t="s">
        <v>236</v>
      </c>
      <c r="B15" s="207"/>
      <c r="C15" s="207"/>
      <c r="D15" s="207"/>
      <c r="E15" s="164">
        <f>SUM(E13:E14)</f>
        <v>1</v>
      </c>
      <c r="F15" s="321"/>
      <c r="G15" s="207"/>
      <c r="H15" s="208"/>
      <c r="I15" s="164">
        <f>SUM(I13:I14)</f>
        <v>2</v>
      </c>
    </row>
    <row r="16" spans="1:9" ht="13.5" thickBot="1">
      <c r="A16" s="317"/>
      <c r="B16" s="317"/>
      <c r="C16" s="317"/>
      <c r="D16" s="317"/>
      <c r="E16" s="317"/>
      <c r="F16" s="317"/>
      <c r="G16" s="317"/>
      <c r="H16" s="317"/>
      <c r="I16" s="317"/>
    </row>
    <row r="17" spans="1:9" ht="13.5" thickBot="1">
      <c r="A17" s="173" t="s">
        <v>290</v>
      </c>
      <c r="B17" s="175"/>
      <c r="C17" s="175"/>
      <c r="D17" s="175"/>
      <c r="E17" s="175"/>
      <c r="F17" s="175"/>
      <c r="G17" s="175"/>
      <c r="H17" s="175"/>
      <c r="I17" s="174"/>
    </row>
    <row r="18" spans="1:9" ht="12.75">
      <c r="A18" s="209" t="s">
        <v>102</v>
      </c>
      <c r="B18" s="210"/>
      <c r="C18" s="210"/>
      <c r="D18" s="210"/>
      <c r="E18" s="210"/>
      <c r="F18" s="210"/>
      <c r="G18" s="210"/>
      <c r="H18" s="211"/>
      <c r="I18" s="85">
        <v>0</v>
      </c>
    </row>
    <row r="19" spans="1:9" ht="12.75">
      <c r="A19" s="203" t="s">
        <v>103</v>
      </c>
      <c r="B19" s="204"/>
      <c r="C19" s="204"/>
      <c r="D19" s="204"/>
      <c r="E19" s="204"/>
      <c r="F19" s="204"/>
      <c r="G19" s="204"/>
      <c r="H19" s="205"/>
      <c r="I19" s="85">
        <v>0</v>
      </c>
    </row>
    <row r="20" spans="1:9" ht="12.75">
      <c r="A20" s="203" t="s">
        <v>234</v>
      </c>
      <c r="B20" s="204"/>
      <c r="C20" s="204"/>
      <c r="D20" s="204"/>
      <c r="E20" s="204"/>
      <c r="F20" s="204"/>
      <c r="G20" s="204"/>
      <c r="H20" s="205"/>
      <c r="I20" s="85">
        <v>0</v>
      </c>
    </row>
    <row r="21" spans="1:9" ht="12.75">
      <c r="A21" s="203" t="s">
        <v>235</v>
      </c>
      <c r="B21" s="204"/>
      <c r="C21" s="204"/>
      <c r="D21" s="204"/>
      <c r="E21" s="204"/>
      <c r="F21" s="204"/>
      <c r="G21" s="204"/>
      <c r="H21" s="205"/>
      <c r="I21" s="86">
        <v>0</v>
      </c>
    </row>
    <row r="22" spans="1:9" ht="13.5" thickBot="1">
      <c r="A22" s="206" t="s">
        <v>18</v>
      </c>
      <c r="B22" s="207"/>
      <c r="C22" s="207"/>
      <c r="D22" s="207"/>
      <c r="E22" s="207"/>
      <c r="F22" s="207"/>
      <c r="G22" s="207"/>
      <c r="H22" s="208"/>
      <c r="I22" s="69">
        <f>SUM(I18:I21)</f>
        <v>0</v>
      </c>
    </row>
    <row r="23" spans="1:9" ht="13.5" thickBot="1">
      <c r="A23" s="240"/>
      <c r="B23" s="240"/>
      <c r="C23" s="240"/>
      <c r="D23" s="240"/>
      <c r="E23" s="240"/>
      <c r="F23" s="240"/>
      <c r="G23" s="240"/>
      <c r="H23" s="240"/>
      <c r="I23" s="240"/>
    </row>
    <row r="24" spans="1:9" ht="13.5" thickBot="1">
      <c r="A24" s="265" t="s">
        <v>104</v>
      </c>
      <c r="B24" s="175"/>
      <c r="C24" s="175"/>
      <c r="D24" s="175"/>
      <c r="E24" s="175"/>
      <c r="F24" s="175"/>
      <c r="G24" s="175"/>
      <c r="H24" s="175"/>
      <c r="I24" s="266"/>
    </row>
    <row r="25" spans="1:9" ht="12.75">
      <c r="A25" s="209" t="s">
        <v>105</v>
      </c>
      <c r="B25" s="210"/>
      <c r="C25" s="210"/>
      <c r="D25" s="210"/>
      <c r="E25" s="210"/>
      <c r="F25" s="210"/>
      <c r="G25" s="210"/>
      <c r="H25" s="211"/>
      <c r="I25" s="85">
        <v>0</v>
      </c>
    </row>
    <row r="26" spans="1:9" ht="12.75">
      <c r="A26" s="203" t="s">
        <v>106</v>
      </c>
      <c r="B26" s="204"/>
      <c r="C26" s="204"/>
      <c r="D26" s="204"/>
      <c r="E26" s="204"/>
      <c r="F26" s="204"/>
      <c r="G26" s="204"/>
      <c r="H26" s="205"/>
      <c r="I26" s="86">
        <v>4</v>
      </c>
    </row>
    <row r="27" spans="1:9" ht="12.75">
      <c r="A27" s="203" t="s">
        <v>107</v>
      </c>
      <c r="B27" s="204"/>
      <c r="C27" s="204"/>
      <c r="D27" s="204"/>
      <c r="E27" s="204"/>
      <c r="F27" s="204"/>
      <c r="G27" s="204"/>
      <c r="H27" s="205"/>
      <c r="I27" s="86">
        <v>1</v>
      </c>
    </row>
    <row r="28" spans="1:9" ht="12.75">
      <c r="A28" s="203" t="s">
        <v>108</v>
      </c>
      <c r="B28" s="204"/>
      <c r="C28" s="204"/>
      <c r="D28" s="204"/>
      <c r="E28" s="204"/>
      <c r="F28" s="204"/>
      <c r="G28" s="204"/>
      <c r="H28" s="205"/>
      <c r="I28" s="86">
        <v>0</v>
      </c>
    </row>
    <row r="29" spans="1:9" ht="12.75">
      <c r="A29" s="203" t="s">
        <v>109</v>
      </c>
      <c r="B29" s="204"/>
      <c r="C29" s="204"/>
      <c r="D29" s="204"/>
      <c r="E29" s="204"/>
      <c r="F29" s="204"/>
      <c r="G29" s="204"/>
      <c r="H29" s="205"/>
      <c r="I29" s="86">
        <v>0</v>
      </c>
    </row>
    <row r="30" spans="1:9" ht="12.75">
      <c r="A30" s="203" t="s">
        <v>110</v>
      </c>
      <c r="B30" s="204"/>
      <c r="C30" s="204"/>
      <c r="D30" s="204"/>
      <c r="E30" s="204"/>
      <c r="F30" s="204"/>
      <c r="G30" s="204"/>
      <c r="H30" s="205"/>
      <c r="I30" s="86">
        <v>0</v>
      </c>
    </row>
    <row r="31" spans="1:9" ht="13.5" thickBot="1">
      <c r="A31" s="206" t="s">
        <v>18</v>
      </c>
      <c r="B31" s="207"/>
      <c r="C31" s="207"/>
      <c r="D31" s="207"/>
      <c r="E31" s="207"/>
      <c r="F31" s="207"/>
      <c r="G31" s="207"/>
      <c r="H31" s="208"/>
      <c r="I31" s="69">
        <f>SUM(I25:I30)</f>
        <v>5</v>
      </c>
    </row>
    <row r="32" spans="1:9" ht="13.5" thickBot="1">
      <c r="A32" s="240"/>
      <c r="B32" s="240"/>
      <c r="C32" s="240"/>
      <c r="D32" s="240"/>
      <c r="E32" s="240"/>
      <c r="F32" s="240"/>
      <c r="G32" s="240"/>
      <c r="H32" s="240"/>
      <c r="I32" s="240"/>
    </row>
    <row r="33" spans="1:9" s="7" customFormat="1" ht="13.5" thickBot="1">
      <c r="A33" s="265" t="s">
        <v>291</v>
      </c>
      <c r="B33" s="175"/>
      <c r="C33" s="175"/>
      <c r="D33" s="175"/>
      <c r="E33" s="175"/>
      <c r="F33" s="175"/>
      <c r="G33" s="175"/>
      <c r="H33" s="266"/>
      <c r="I33" s="128">
        <v>41</v>
      </c>
    </row>
    <row r="34" spans="1:9" s="7" customFormat="1" ht="12.75">
      <c r="A34" s="327"/>
      <c r="B34" s="212"/>
      <c r="C34" s="328"/>
      <c r="D34" s="315" t="s">
        <v>294</v>
      </c>
      <c r="E34" s="316"/>
      <c r="F34" s="316"/>
      <c r="G34" s="316"/>
      <c r="H34" s="135">
        <v>34</v>
      </c>
      <c r="I34" s="136">
        <f>IF(I33&lt;&gt;0,H34/I33,"")</f>
        <v>0.8292682926829268</v>
      </c>
    </row>
    <row r="35" spans="1:9" s="7" customFormat="1" ht="13.5" thickBot="1">
      <c r="A35" s="329"/>
      <c r="B35" s="330"/>
      <c r="C35" s="331"/>
      <c r="D35" s="322" t="s">
        <v>295</v>
      </c>
      <c r="E35" s="323"/>
      <c r="F35" s="323"/>
      <c r="G35" s="323"/>
      <c r="H35" s="137">
        <v>7</v>
      </c>
      <c r="I35" s="138">
        <f>IF(I33&lt;&gt;0,H35/I33,"")</f>
        <v>0.17073170731707318</v>
      </c>
    </row>
    <row r="36" spans="1:9" s="7" customFormat="1" ht="13.5" thickBot="1">
      <c r="A36" s="312" t="s">
        <v>288</v>
      </c>
      <c r="B36" s="313"/>
      <c r="C36" s="313"/>
      <c r="D36" s="313"/>
      <c r="E36" s="313"/>
      <c r="F36" s="313"/>
      <c r="G36" s="313"/>
      <c r="H36" s="313"/>
      <c r="I36" s="127">
        <v>36</v>
      </c>
    </row>
    <row r="37" spans="1:9" ht="13.5" thickBot="1">
      <c r="A37" s="240"/>
      <c r="B37" s="240"/>
      <c r="C37" s="240"/>
      <c r="D37" s="240"/>
      <c r="E37" s="240"/>
      <c r="F37" s="240"/>
      <c r="G37" s="240"/>
      <c r="H37" s="240"/>
      <c r="I37" s="240"/>
    </row>
    <row r="38" spans="1:9" ht="13.5" thickBot="1">
      <c r="A38" s="226" t="s">
        <v>293</v>
      </c>
      <c r="B38" s="227"/>
      <c r="C38" s="227"/>
      <c r="D38" s="227"/>
      <c r="E38" s="227"/>
      <c r="F38" s="227"/>
      <c r="G38" s="227"/>
      <c r="H38" s="227"/>
      <c r="I38" s="228"/>
    </row>
    <row r="39" spans="1:9" ht="12.75">
      <c r="A39" s="139" t="s">
        <v>111</v>
      </c>
      <c r="B39" s="140" t="s">
        <v>112</v>
      </c>
      <c r="C39" s="140" t="s">
        <v>113</v>
      </c>
      <c r="D39" s="140" t="s">
        <v>114</v>
      </c>
      <c r="E39" s="140" t="s">
        <v>112</v>
      </c>
      <c r="F39" s="140" t="s">
        <v>113</v>
      </c>
      <c r="G39" s="140" t="s">
        <v>115</v>
      </c>
      <c r="H39" s="140" t="s">
        <v>112</v>
      </c>
      <c r="I39" s="140" t="s">
        <v>113</v>
      </c>
    </row>
    <row r="40" spans="1:9" ht="12.75">
      <c r="A40" s="324"/>
      <c r="B40" s="325"/>
      <c r="C40" s="326"/>
      <c r="D40" s="100" t="s">
        <v>117</v>
      </c>
      <c r="E40" s="101">
        <v>4</v>
      </c>
      <c r="F40" s="129">
        <f>IF(I33&lt;&gt;0,E40/I33,"")</f>
        <v>0.0975609756097561</v>
      </c>
      <c r="G40" s="324"/>
      <c r="H40" s="325"/>
      <c r="I40" s="326"/>
    </row>
    <row r="41" spans="1:9" ht="12.75">
      <c r="A41" s="100" t="s">
        <v>116</v>
      </c>
      <c r="B41" s="96">
        <v>17</v>
      </c>
      <c r="C41" s="129">
        <f>IF(I33&lt;&gt;0,B41/I33,"")</f>
        <v>0.4146341463414634</v>
      </c>
      <c r="D41" s="100" t="s">
        <v>292</v>
      </c>
      <c r="E41" s="101">
        <v>4</v>
      </c>
      <c r="F41" s="129">
        <f>IF(I33&lt;&gt;0,E41/I33,"")</f>
        <v>0.0975609756097561</v>
      </c>
      <c r="G41" s="100" t="s">
        <v>296</v>
      </c>
      <c r="H41" s="96">
        <v>36</v>
      </c>
      <c r="I41" s="129">
        <f>IF(I33&lt;&gt;0,H41/I33,"")</f>
        <v>0.8780487804878049</v>
      </c>
    </row>
    <row r="42" spans="1:9" ht="12.75">
      <c r="A42" s="102" t="s">
        <v>118</v>
      </c>
      <c r="B42" s="97">
        <v>20</v>
      </c>
      <c r="C42" s="129">
        <f>IF(I33&lt;&gt;0,B42/I33,"")</f>
        <v>0.4878048780487805</v>
      </c>
      <c r="D42" s="102" t="s">
        <v>119</v>
      </c>
      <c r="E42" s="103">
        <v>17</v>
      </c>
      <c r="F42" s="129">
        <f>IF(I33&lt;&gt;0,E42/I33,"")</f>
        <v>0.4146341463414634</v>
      </c>
      <c r="G42" s="102" t="s">
        <v>28</v>
      </c>
      <c r="H42" s="97">
        <v>5</v>
      </c>
      <c r="I42" s="129">
        <f>IF(I33&lt;&gt;0,H42/I33,"")</f>
        <v>0.12195121951219512</v>
      </c>
    </row>
    <row r="43" spans="1:9" ht="12.75">
      <c r="A43" s="102" t="s">
        <v>228</v>
      </c>
      <c r="B43" s="97">
        <v>2</v>
      </c>
      <c r="C43" s="129">
        <f>IF(I33&lt;&gt;0,B43/I33,"")</f>
        <v>0.04878048780487805</v>
      </c>
      <c r="D43" s="102" t="s">
        <v>120</v>
      </c>
      <c r="E43" s="103">
        <v>13</v>
      </c>
      <c r="F43" s="129">
        <f>IF(I33&lt;&gt;0,E43/I33,"")</f>
        <v>0.3170731707317073</v>
      </c>
      <c r="G43" s="102" t="s">
        <v>49</v>
      </c>
      <c r="H43" s="97">
        <v>0</v>
      </c>
      <c r="I43" s="129">
        <f>IF(I33&lt;&gt;0,H43/I33,"")</f>
        <v>0</v>
      </c>
    </row>
    <row r="44" spans="1:9" ht="13.5" thickBot="1">
      <c r="A44" s="104" t="s">
        <v>121</v>
      </c>
      <c r="B44" s="98">
        <v>2</v>
      </c>
      <c r="C44" s="129">
        <f>IF(I33&lt;&gt;0,B44/I33,"")</f>
        <v>0.04878048780487805</v>
      </c>
      <c r="D44" s="105" t="s">
        <v>122</v>
      </c>
      <c r="E44" s="106">
        <v>3</v>
      </c>
      <c r="F44" s="131">
        <f>IF(I33&lt;&gt;0,E44/I33,"")</f>
        <v>0.07317073170731707</v>
      </c>
      <c r="G44" s="105" t="s">
        <v>123</v>
      </c>
      <c r="H44" s="98">
        <v>0</v>
      </c>
      <c r="I44" s="131">
        <f>IF(I33&lt;&gt;0,H44/I33,"")</f>
        <v>0</v>
      </c>
    </row>
    <row r="45" spans="1:9" ht="13.5" thickBot="1">
      <c r="A45" s="107" t="s">
        <v>18</v>
      </c>
      <c r="B45" s="108">
        <f>SUM(B40:B44)</f>
        <v>41</v>
      </c>
      <c r="C45" s="130">
        <f>SUM(C41:C44)</f>
        <v>1</v>
      </c>
      <c r="D45" s="107" t="s">
        <v>18</v>
      </c>
      <c r="E45" s="99">
        <f>SUM(E40:E44)</f>
        <v>41</v>
      </c>
      <c r="F45" s="130">
        <f>SUM(F40:F44)</f>
        <v>0.9999999999999999</v>
      </c>
      <c r="G45" s="107" t="s">
        <v>18</v>
      </c>
      <c r="H45" s="99">
        <f>SUM(H40:H44)</f>
        <v>41</v>
      </c>
      <c r="I45" s="130">
        <f>SUM(I41:I44)</f>
        <v>1</v>
      </c>
    </row>
    <row r="46" spans="1:9" ht="13.5" thickBot="1">
      <c r="A46" s="168"/>
      <c r="B46" s="168"/>
      <c r="C46" s="168"/>
      <c r="D46" s="168"/>
      <c r="E46" s="168"/>
      <c r="F46" s="168"/>
      <c r="G46" s="168"/>
      <c r="H46" s="168"/>
      <c r="I46" s="168"/>
    </row>
    <row r="47" spans="1:9" ht="13.5" thickBot="1">
      <c r="A47" s="226" t="s">
        <v>240</v>
      </c>
      <c r="B47" s="227"/>
      <c r="C47" s="227"/>
      <c r="D47" s="227"/>
      <c r="E47" s="227"/>
      <c r="F47" s="227"/>
      <c r="G47" s="227"/>
      <c r="H47" s="227"/>
      <c r="I47" s="228"/>
    </row>
    <row r="48" spans="1:9" ht="12.75">
      <c r="A48" s="209" t="s">
        <v>297</v>
      </c>
      <c r="B48" s="210"/>
      <c r="C48" s="210"/>
      <c r="D48" s="210"/>
      <c r="E48" s="210"/>
      <c r="F48" s="210"/>
      <c r="G48" s="210"/>
      <c r="H48" s="211"/>
      <c r="I48" s="70">
        <f>IF(B41&lt;&gt;0,E40/B41,"")</f>
        <v>0.23529411764705882</v>
      </c>
    </row>
    <row r="49" spans="1:9" ht="12.75">
      <c r="A49" s="203" t="s">
        <v>301</v>
      </c>
      <c r="B49" s="204"/>
      <c r="C49" s="204"/>
      <c r="D49" s="204"/>
      <c r="E49" s="204"/>
      <c r="F49" s="204"/>
      <c r="G49" s="204"/>
      <c r="H49" s="205"/>
      <c r="I49" s="71">
        <f>IF(B41&lt;&gt;0,E41/B41,"")</f>
        <v>0.23529411764705882</v>
      </c>
    </row>
    <row r="50" spans="1:9" ht="12.75">
      <c r="A50" s="332" t="s">
        <v>298</v>
      </c>
      <c r="B50" s="333"/>
      <c r="C50" s="333"/>
      <c r="D50" s="333"/>
      <c r="E50" s="333"/>
      <c r="F50" s="333"/>
      <c r="G50" s="333"/>
      <c r="H50" s="334"/>
      <c r="I50" s="71">
        <f>IF(B41&lt;&gt;0,E42/B41,"")</f>
        <v>1</v>
      </c>
    </row>
    <row r="51" spans="1:9" ht="12.75">
      <c r="A51" s="203" t="s">
        <v>299</v>
      </c>
      <c r="B51" s="204"/>
      <c r="C51" s="204"/>
      <c r="D51" s="204"/>
      <c r="E51" s="204"/>
      <c r="F51" s="204"/>
      <c r="G51" s="204"/>
      <c r="H51" s="205"/>
      <c r="I51" s="71">
        <f>IF(B42&lt;&gt;0,E43/B42,"")</f>
        <v>0.65</v>
      </c>
    </row>
    <row r="52" spans="1:9" ht="12.75">
      <c r="A52" s="320" t="s">
        <v>300</v>
      </c>
      <c r="B52" s="320"/>
      <c r="C52" s="320"/>
      <c r="D52" s="320"/>
      <c r="E52" s="320"/>
      <c r="F52" s="320"/>
      <c r="G52" s="320"/>
      <c r="H52" s="320"/>
      <c r="I52" s="71">
        <f>IF(B44&lt;&gt;0,E44/(B43+B44),"")</f>
        <v>0.75</v>
      </c>
    </row>
    <row r="53" spans="1:9" ht="10.5" customHeight="1" thickBot="1">
      <c r="A53" s="194"/>
      <c r="B53" s="194"/>
      <c r="C53" s="194"/>
      <c r="D53" s="194"/>
      <c r="E53" s="194"/>
      <c r="F53" s="194"/>
      <c r="G53" s="194"/>
      <c r="H53" s="194"/>
      <c r="I53" s="194"/>
    </row>
    <row r="54" spans="1:9" ht="12.75" hidden="1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hidden="1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 hidden="1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3.5" thickBot="1">
      <c r="A57" s="226" t="s">
        <v>241</v>
      </c>
      <c r="B57" s="227"/>
      <c r="C57" s="227"/>
      <c r="D57" s="227"/>
      <c r="E57" s="227"/>
      <c r="F57" s="227"/>
      <c r="G57" s="227"/>
      <c r="H57" s="227"/>
      <c r="I57" s="228"/>
    </row>
    <row r="58" spans="1:9" ht="12.75">
      <c r="A58" s="335" t="s">
        <v>52</v>
      </c>
      <c r="B58" s="336"/>
      <c r="C58" s="336"/>
      <c r="D58" s="336"/>
      <c r="E58" s="336"/>
      <c r="F58" s="336"/>
      <c r="G58" s="336"/>
      <c r="H58" s="337"/>
      <c r="I58" s="72">
        <f>SUM('[1]p1'!L5,'[1]p2'!L5,'[1]p3'!L5,'[1]p4'!L5,'[1]p5'!L5,'[1]p6'!L5,'[1]p7'!L5,'[1]p8'!L5,'[1]p9'!L5,'[1]p10'!L5,'[1]p11'!L5,'[1]p12'!L5,'[1]p13'!L5,'[1]p14'!L5,'[1]p15'!L5,'[1]p16'!L5,'[1]p17'!L5,'[1]p18'!L5,'[1]p19'!L5,'[1]p20'!L5,'[1]p21'!L5,'[1]p22'!L5,'[1]p23'!L5,'[1]p24'!L5,'[1]p25'!L5)+SUM('[1]p26'!L5,'[1]p27'!L5,'[1]p28'!L5,'[1]p29'!L5,'[1]p30'!L5,'[1]p31'!L5,'[1]p32'!L5,'[1]p33'!L5,'[1]p34'!L5,'[1]p35'!L5,'[1]p36'!L5,'[1]p37'!L5,'[1]p38'!L5,'[1]p39'!L5,'[1]p40'!L5,'[1]p41'!L5,'[1]p42'!L5,'[1]p43'!L5,'[1]p44'!L5,'[1]p45'!L5,'[1]p46'!L5,'[1]p47'!L5,'[1]p48'!L5,'[1]p49'!L5,'[1]p50'!L5)</f>
        <v>36760</v>
      </c>
    </row>
    <row r="59" spans="1:9" ht="12.75">
      <c r="A59" s="176" t="s">
        <v>53</v>
      </c>
      <c r="B59" s="195"/>
      <c r="C59" s="195"/>
      <c r="D59" s="195"/>
      <c r="E59" s="195"/>
      <c r="F59" s="195"/>
      <c r="G59" s="195"/>
      <c r="H59" s="196"/>
      <c r="I59" s="68">
        <f>SUM('[1]p1'!L6,'[1]p2'!L6,'[1]p3'!L6,'[1]p4'!L6,'[1]p5'!L6,'[1]p6'!L6,'[1]p7'!L6,'[1]p8'!L6,'[1]p9'!L6,'[1]p10'!L6,'[1]p11'!L6,'[1]p12'!L6,'[1]p13'!L6,'[1]p14'!L6,'[1]p15'!L6,'[1]p16'!L6,'[1]p17'!L6,'[1]p18'!L6,'[1]p19'!L6,'[1]p20'!L6,'[1]p21'!L6,'[1]p22'!L6,'[1]p23'!L6,'[1]p24'!L6,'[1]p25'!L6)+SUM('[1]p26'!L6,'[1]p27'!L6,'[1]p28'!L6,'[1]p29'!L6,'[1]p30'!L6,'[1]p31'!L6,'[1]p32'!L6,'[1]p33'!L6,'[1]p34'!L6,'[1]p35'!L6,'[1]p36'!L6,'[1]p37'!L6,'[1]p38'!L6,'[1]p39'!L6,'[1]p40'!L6,'[1]p41'!L6,'[1]p42'!L6,'[1]p43'!L6,'[1]p44'!L6,'[1]p45'!L6,'[1]p46'!L6,'[1]p47'!L6,'[1]p48'!L6,'[1]p49'!L6,'[1]p50'!L6)</f>
        <v>26720</v>
      </c>
    </row>
    <row r="60" spans="1:9" ht="13.5" thickBot="1">
      <c r="A60" s="197" t="s">
        <v>303</v>
      </c>
      <c r="B60" s="198"/>
      <c r="C60" s="198"/>
      <c r="D60" s="198"/>
      <c r="E60" s="198"/>
      <c r="F60" s="198"/>
      <c r="G60" s="198"/>
      <c r="H60" s="199"/>
      <c r="I60" s="73">
        <f>SUM('[1]p1'!L8,'[1]p2'!L8,'[1]p3'!L8,'[1]p4'!L8,'[1]p5'!L8,'[1]p6'!L8,'[1]p7'!L8,'[1]p8'!L8,'[1]p9'!L8,'[1]p10'!L8,'[1]p11'!L8,'[1]p12'!L8,'[1]p13'!L8,'[1]p14'!L8,'[1]p15'!L8,'[1]p16'!L8,'[1]p17'!L8,'[1]p18'!L8,'[1]p19'!L8,'[1]p20'!L8,'[1]p21'!L8,'[1]p22'!L8,'[1]p23'!L8,'[1]p24'!L8,'[1]p25'!L8)+SUM('[1]p26'!L8,'[1]p27'!L8,'[1]p28'!L8,'[1]p29'!L8,'[1]p30'!L8,'[1]p31'!L8,'[1]p32'!L8,'[1]p33'!L8,'[1]p34'!L8,'[1]p35'!L8,'[1]p36'!L8,'[1]p37'!L8,'[1]p38'!L8,'[1]p39'!L8,'[1]p40'!L8,'[1]p41'!L8,'[1]p42'!L8,'[1]p43'!L8,'[1]p44'!L8,'[1]p45'!L8,'[1]p46'!L8,'[1]p47'!L8,'[1]p48'!L8,'[1]p49'!L8,'[1]p50'!L8)</f>
        <v>29018</v>
      </c>
    </row>
    <row r="61" spans="1:9" ht="13.5" thickBot="1">
      <c r="A61" s="200" t="s">
        <v>302</v>
      </c>
      <c r="B61" s="201"/>
      <c r="C61" s="201"/>
      <c r="D61" s="201"/>
      <c r="E61" s="201"/>
      <c r="F61" s="201"/>
      <c r="G61" s="201"/>
      <c r="H61" s="201"/>
      <c r="I61" s="202"/>
    </row>
    <row r="62" spans="1:9" ht="13.5" thickBot="1">
      <c r="A62" s="168"/>
      <c r="B62" s="168"/>
      <c r="C62" s="168"/>
      <c r="D62" s="168"/>
      <c r="E62" s="168"/>
      <c r="F62" s="168"/>
      <c r="G62" s="168"/>
      <c r="H62" s="168"/>
      <c r="I62" s="168"/>
    </row>
    <row r="63" spans="1:9" ht="13.5" thickBot="1">
      <c r="A63" s="226" t="s">
        <v>242</v>
      </c>
      <c r="B63" s="227"/>
      <c r="C63" s="227"/>
      <c r="D63" s="227"/>
      <c r="E63" s="227"/>
      <c r="F63" s="227"/>
      <c r="G63" s="227"/>
      <c r="H63" s="227"/>
      <c r="I63" s="228"/>
    </row>
    <row r="64" spans="1:9" ht="12.75">
      <c r="A64" s="262" t="s">
        <v>124</v>
      </c>
      <c r="B64" s="263"/>
      <c r="C64" s="263"/>
      <c r="D64" s="263"/>
      <c r="E64" s="263"/>
      <c r="F64" s="263"/>
      <c r="G64" s="263"/>
      <c r="H64" s="264"/>
      <c r="I64" s="87">
        <v>47</v>
      </c>
    </row>
    <row r="65" spans="1:9" ht="12.75">
      <c r="A65" s="239" t="s">
        <v>125</v>
      </c>
      <c r="B65" s="177"/>
      <c r="C65" s="177"/>
      <c r="D65" s="177"/>
      <c r="E65" s="177"/>
      <c r="F65" s="177"/>
      <c r="G65" s="177"/>
      <c r="H65" s="178"/>
      <c r="I65" s="167">
        <v>87</v>
      </c>
    </row>
    <row r="66" spans="1:9" ht="12.75">
      <c r="A66" s="239" t="s">
        <v>126</v>
      </c>
      <c r="B66" s="177"/>
      <c r="C66" s="177"/>
      <c r="D66" s="177"/>
      <c r="E66" s="177"/>
      <c r="F66" s="177"/>
      <c r="G66" s="177"/>
      <c r="H66" s="178"/>
      <c r="I66" s="74">
        <f>SUM('[1]p1'!I62,'[1]p2'!I62,'[1]p3'!I62,'[1]p4'!I62,'[1]p5'!I62,'[1]p6'!I62,'[1]p7'!I62,'[1]p8'!I62,'[1]p9'!I62,'[1]p10'!I62,'[1]p11'!I62,'[1]p12'!I62,'[1]p13'!I62,'[1]p14'!I62,'[1]p15'!I62,'[1]p16'!I62,'[1]p17'!I62,'[1]p18'!I62,'[1]p19'!I62,'[1]p20'!I62,'[1]p21'!I62,'[1]p22'!I62,'[1]p23'!I62,'[1]p24'!I62,'[1]p25'!I62)+SUM('[1]p26'!I62,'[1]p27'!I62,'[1]p28'!I62,'[1]p29'!I62,'[1]p30'!I62,'[1]p31'!I62,'[1]p32'!I62,'[1]p33'!I62,'[1]p34'!I62,'[1]p35'!I62,'[1]p36'!I62,'[1]p37'!I62,'[1]p38'!I62,'[1]p39'!I62,'[1]p40'!I62,'[1]p41'!I62,'[1]p42'!I62,'[1]p43'!I62,'[1]p44'!I62,'[1]p45'!I62,'[1]p46'!I62,'[1]p47'!I62,'[1]p48'!I62,'[1]p49'!I62,'[1]p50'!I62)</f>
        <v>3271</v>
      </c>
    </row>
    <row r="67" spans="1:9" ht="12.75">
      <c r="A67" s="239" t="s">
        <v>127</v>
      </c>
      <c r="B67" s="177"/>
      <c r="C67" s="177"/>
      <c r="D67" s="177"/>
      <c r="E67" s="177"/>
      <c r="F67" s="177"/>
      <c r="G67" s="177"/>
      <c r="H67" s="178"/>
      <c r="I67" s="74">
        <f>SUM('[1]p1'!E62,'[1]p2'!E62,'[1]p3'!E62,'[1]p4'!E62,'[1]p5'!E62,'[1]p6'!E62,'[1]p7'!E62,'[1]p8'!E62,'[1]p9'!E62,'[1]p10'!E62,'[1]p11'!E62,'[1]p12'!E62,'[1]p13'!E62,'[1]p14'!E62,'[1]p15'!E62,'[1]p16'!E62,'[1]p17'!E62,'[1]p18'!E62,'[1]p19'!E62,'[1]p20'!E62,'[1]p21'!E62,'[1]p22'!E62,'[1]p23'!E62,'[1]p24'!E62,'[1]p25'!E62)+SUM('[1]p26'!E62,'[1]p27'!E62,'[1]p28'!E62,'[1]p29'!E62,'[1]p30'!E62,'[1]p31'!E62,'[1]p32'!E62,'[1]p33'!E62,'[1]p34'!E62,'[1]p35'!E62,'[1]p36'!E62,'[1]p37'!E62,'[1]p38'!E62,'[1]p39'!E62,'[1]p40'!E62,'[1]p41'!E62,'[1]p42'!E62,'[1]p43'!E62,'[1]p44'!E62,'[1]p45'!E62,'[1]p46'!E62,'[1]p47'!E62,'[1]p48'!E62,'[1]p49'!E62,'[1]p50'!E62)</f>
        <v>386.8</v>
      </c>
    </row>
    <row r="68" spans="1:9" ht="12.75">
      <c r="A68" s="239" t="s">
        <v>128</v>
      </c>
      <c r="B68" s="177"/>
      <c r="C68" s="177"/>
      <c r="D68" s="177"/>
      <c r="E68" s="177"/>
      <c r="F68" s="177"/>
      <c r="G68" s="177"/>
      <c r="H68" s="178"/>
      <c r="I68" s="74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5883</v>
      </c>
    </row>
    <row r="69" spans="1:9" ht="12.75">
      <c r="A69" s="213" t="s">
        <v>129</v>
      </c>
      <c r="B69" s="214"/>
      <c r="C69" s="214"/>
      <c r="D69" s="214"/>
      <c r="E69" s="214"/>
      <c r="F69" s="214"/>
      <c r="G69" s="214"/>
      <c r="H69" s="215"/>
      <c r="I69" s="74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10885</v>
      </c>
    </row>
    <row r="70" spans="1:9" ht="12.75">
      <c r="A70" s="239" t="s">
        <v>252</v>
      </c>
      <c r="B70" s="177"/>
      <c r="C70" s="177"/>
      <c r="D70" s="177"/>
      <c r="E70" s="177"/>
      <c r="F70" s="177"/>
      <c r="G70" s="177"/>
      <c r="H70" s="178"/>
      <c r="I70" s="71">
        <f>IF(I65&lt;&gt;0,I66/I65,"0-turma")</f>
        <v>37.59770114942529</v>
      </c>
    </row>
    <row r="71" spans="1:9" ht="13.5" thickBot="1">
      <c r="A71" s="267" t="s">
        <v>130</v>
      </c>
      <c r="B71" s="224"/>
      <c r="C71" s="224"/>
      <c r="D71" s="224"/>
      <c r="E71" s="224"/>
      <c r="F71" s="224"/>
      <c r="G71" s="224"/>
      <c r="H71" s="225"/>
      <c r="I71" s="88">
        <v>16</v>
      </c>
    </row>
    <row r="72" spans="1:9" ht="13.5" thickBot="1">
      <c r="A72" s="212"/>
      <c r="B72" s="212"/>
      <c r="C72" s="212"/>
      <c r="D72" s="212"/>
      <c r="E72" s="212"/>
      <c r="F72" s="212"/>
      <c r="G72" s="212"/>
      <c r="H72" s="212"/>
      <c r="I72" s="212"/>
    </row>
    <row r="73" spans="1:9" ht="13.5" thickBot="1">
      <c r="A73" s="226" t="s">
        <v>243</v>
      </c>
      <c r="B73" s="227"/>
      <c r="C73" s="227"/>
      <c r="D73" s="227"/>
      <c r="E73" s="227"/>
      <c r="F73" s="227"/>
      <c r="G73" s="227"/>
      <c r="H73" s="227"/>
      <c r="I73" s="228"/>
    </row>
    <row r="74" spans="1:9" ht="12.75">
      <c r="A74" s="262" t="s">
        <v>131</v>
      </c>
      <c r="B74" s="263"/>
      <c r="C74" s="263"/>
      <c r="D74" s="263"/>
      <c r="E74" s="263"/>
      <c r="F74" s="263"/>
      <c r="G74" s="263"/>
      <c r="H74" s="264"/>
      <c r="I74" s="87">
        <v>8</v>
      </c>
    </row>
    <row r="75" spans="1:9" ht="15.75">
      <c r="A75" s="239" t="s">
        <v>132</v>
      </c>
      <c r="B75" s="177"/>
      <c r="C75" s="177"/>
      <c r="D75" s="177"/>
      <c r="E75" s="177"/>
      <c r="F75" s="177"/>
      <c r="G75" s="177"/>
      <c r="H75" s="178"/>
      <c r="I75" s="148">
        <f>SUM('[1]p1'!O74,'[1]p2'!O74,'[1]p3'!O74,'[1]p4'!O74,'[1]p5'!O74,'[1]p6'!O74,'[1]p7'!O74,'[1]p8'!O74,'[1]p9'!O74,'[1]p10'!O74,'[1]p11'!O74,'[1]p12'!O74,'[1]p13'!O74,'[1]p14'!O74,'[1]p15'!O74,'[1]p16'!O74,'[1]p17'!O74,'[1]p18'!O74,'[1]p19'!O74,'[1]p20'!O74,'[1]p21'!O74,'[1]p22'!O74,'[1]p23'!O74,'[1]p24'!O74,'[1]p25'!O74)+SUM('[1]p26'!O74,'[1]p27'!O74,'[1]p28'!O74,'[1]p29'!O74,'[1]p30'!O74,'[1]p31'!O74,'[1]p32'!O74,'[1]p33'!O74,'[1]p34'!O74,'[1]p35'!O74,'[1]p36'!O74,'[1]p37'!O74,'[1]p38'!O74,'[1]p39'!O74,'[1]p40'!O74,'[1]p41'!O74,'[1]p42'!O74,'[1]p43'!O74,'[1]p44'!O74,'[1]p45'!O74,'[1]p46'!O74,'[1]p47'!O74,'[1]p48'!O74,'[1]p49'!O74,'[1]p50'!O74)</f>
        <v>8</v>
      </c>
    </row>
    <row r="76" spans="1:9" ht="12.75">
      <c r="A76" s="239" t="s">
        <v>133</v>
      </c>
      <c r="B76" s="177"/>
      <c r="C76" s="177"/>
      <c r="D76" s="177"/>
      <c r="E76" s="177"/>
      <c r="F76" s="177"/>
      <c r="G76" s="177"/>
      <c r="H76" s="178"/>
      <c r="I76" s="149">
        <f>SUM('[1]p1'!I74,'[1]p2'!I74,'[1]p3'!I74,'[1]p4'!I74,'[1]p5'!I74,'[1]p6'!I74,'[1]p7'!I74,'[1]p8'!I74,'[1]p9'!I74,'[1]p10'!I74,'[1]p11'!I74,'[1]p12'!I74,'[1]p13'!I74,'[1]p14'!I74,'[1]p15'!I74,'[1]p16'!I74,'[1]p17'!I74,'[1]p18'!I74,'[1]p19'!I74,'[1]p20'!I74,'[1]p21'!I74,'[1]p22'!I74,'[1]p23'!I74,'[1]p24'!I74,'[1]p25'!I74)+SUM('[1]p26'!I74,'[1]p27'!I74,'[1]p28'!I74,'[1]p29'!I74,'[1]p30'!I74,'[1]p31'!I74,'[1]p32'!I74,'[1]p33'!I74,'[1]p34'!I74,'[1]p35'!I74,'[1]p36'!I74,'[1]p37'!I74,'[1]p38'!I74,'[1]p39'!I74,'[1]p40'!I74,'[1]p41'!I74,'[1]p42'!I74,'[1]p43'!I74,'[1]p44'!I74,'[1]p45'!I74,'[1]p46'!I74,'[1]p47'!I74,'[1]p48'!I74,'[1]p49'!I74,'[1]p50'!I74)</f>
        <v>48</v>
      </c>
    </row>
    <row r="77" spans="1:9" ht="12.75">
      <c r="A77" s="239" t="s">
        <v>134</v>
      </c>
      <c r="B77" s="177"/>
      <c r="C77" s="177"/>
      <c r="D77" s="177"/>
      <c r="E77" s="177"/>
      <c r="F77" s="177"/>
      <c r="G77" s="177"/>
      <c r="H77" s="178"/>
      <c r="I77" s="74">
        <f>SUM('[1]p1'!E74,'[1]p2'!E74,'[1]p3'!E74,'[1]p4'!E74,'[1]p5'!E74,'[1]p6'!E74,'[1]p7'!E74,'[1]p8'!E74,'[1]p9'!E74,'[1]p10'!E74,'[1]p11'!E74,'[1]p12'!E74,'[1]p13'!E74,'[1]p14'!E74,'[1]p15'!E74,'[1]p16'!E74,'[1]p17'!E74,'[1]p18'!E74,'[1]p19'!E74,'[1]p20'!E74,'[1]p21'!E74,'[1]p22'!E74,'[1]p23'!E74,'[1]p24'!E74,'[1]p25'!E74)+SUM('[1]p26'!E74,'[1]p27'!E74,'[1]p28'!E74,'[1]p29'!E74,'[1]p30'!E74,'[1]p31'!E74,'[1]p32'!E74,'[1]p33'!E74,'[1]p34'!E74,'[1]p35'!E74,'[1]p36'!E74,'[1]p37'!E74,'[1]p38'!E74,'[1]p39'!E74,'[1]p40'!E74,'[1]p41'!E74,'[1]p42'!E74,'[1]p43'!E74,'[1]p44'!E74,'[1]p45'!E74,'[1]p46'!E74,'[1]p47'!E74,'[1]p48'!E74,'[1]p49'!E74,'[1]p50'!E74)</f>
        <v>26</v>
      </c>
    </row>
    <row r="78" spans="1:9" ht="12.75">
      <c r="A78" s="239" t="s">
        <v>135</v>
      </c>
      <c r="B78" s="177"/>
      <c r="C78" s="177"/>
      <c r="D78" s="177"/>
      <c r="E78" s="177"/>
      <c r="F78" s="177"/>
      <c r="G78" s="177"/>
      <c r="H78" s="178"/>
      <c r="I78" s="149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390</v>
      </c>
    </row>
    <row r="79" spans="1:9" ht="12.75">
      <c r="A79" s="213" t="s">
        <v>136</v>
      </c>
      <c r="B79" s="214"/>
      <c r="C79" s="214"/>
      <c r="D79" s="214"/>
      <c r="E79" s="214"/>
      <c r="F79" s="214"/>
      <c r="G79" s="214"/>
      <c r="H79" s="215"/>
      <c r="I79" s="74">
        <f>SUM('[1]p1'!G74,'[1]p2'!G74,'[1]p3'!G74,'[1]p4'!G74,'[1]p5'!G74,'[1]p6'!G74,'[1]p7'!G74,'[1]p8'!G74,'[1]p9'!G74,'[1]p10'!G74,'[1]p11'!G74,'[1]p12'!G74,'[1]p13'!G74,'[1]p14'!G74,'[1]p15'!G74,'[1]p16'!G74,'[1]p17'!G74,'[1]p18'!G74,'[1]p19'!G74,'[1]p20'!G74,'[1]p21'!G74,'[1]p22'!G74,'[1]p23'!G74,'[1]p24'!G74,'[1]p25'!G74)+SUM('[1]p26'!G74,'[1]p27'!G74,'[1]p28'!G74,'[1]p29'!G74,'[1]p30'!G74,'[1]p31'!G74,'[1]p32'!G74,'[1]p33'!G74,'[1]p34'!G74,'[1]p35'!G74,'[1]p36'!G74,'[1]p37'!G74,'[1]p38'!G74,'[1]p39'!G74,'[1]p40'!G74,'[1]p41'!G74,'[1]p42'!G74,'[1]p43'!G74,'[1]p44'!G74,'[1]p45'!G74,'[1]p46'!G74,'[1]p47'!G74,'[1]p48'!G74,'[1]p49'!G74,'[1]p50'!G74)</f>
        <v>360</v>
      </c>
    </row>
    <row r="80" spans="1:9" ht="12.75">
      <c r="A80" s="239" t="s">
        <v>253</v>
      </c>
      <c r="B80" s="177"/>
      <c r="C80" s="177"/>
      <c r="D80" s="177"/>
      <c r="E80" s="177"/>
      <c r="F80" s="177"/>
      <c r="G80" s="177"/>
      <c r="H80" s="178"/>
      <c r="I80" s="71">
        <f>IF(I75&lt;&gt;0,I76/I75,"0-turma")</f>
        <v>6</v>
      </c>
    </row>
    <row r="81" spans="1:9" ht="13.5" thickBot="1">
      <c r="A81" s="267" t="s">
        <v>137</v>
      </c>
      <c r="B81" s="224"/>
      <c r="C81" s="224"/>
      <c r="D81" s="224"/>
      <c r="E81" s="224"/>
      <c r="F81" s="224"/>
      <c r="G81" s="224"/>
      <c r="H81" s="225"/>
      <c r="I81" s="88">
        <v>1</v>
      </c>
    </row>
    <row r="82" spans="1:9" ht="13.5" thickBot="1">
      <c r="A82" s="175"/>
      <c r="B82" s="175"/>
      <c r="C82" s="175"/>
      <c r="D82" s="175"/>
      <c r="E82" s="175"/>
      <c r="F82" s="175"/>
      <c r="G82" s="175"/>
      <c r="H82" s="175"/>
      <c r="I82" s="175"/>
    </row>
    <row r="83" spans="1:9" ht="13.5" thickBot="1">
      <c r="A83" s="226" t="s">
        <v>244</v>
      </c>
      <c r="B83" s="227"/>
      <c r="C83" s="227"/>
      <c r="D83" s="227"/>
      <c r="E83" s="227"/>
      <c r="F83" s="227"/>
      <c r="G83" s="227"/>
      <c r="H83" s="227"/>
      <c r="I83" s="228"/>
    </row>
    <row r="84" spans="1:9" ht="12.75">
      <c r="A84" s="262" t="s">
        <v>138</v>
      </c>
      <c r="B84" s="263"/>
      <c r="C84" s="263"/>
      <c r="D84" s="263"/>
      <c r="E84" s="263"/>
      <c r="F84" s="263"/>
      <c r="G84" s="263"/>
      <c r="H84" s="264"/>
      <c r="I84" s="70">
        <f>IF(I65+I75&lt;&gt;0,(I66+I76)/(I65+I75),"0")</f>
        <v>34.93684210526316</v>
      </c>
    </row>
    <row r="85" spans="1:9" ht="12.75">
      <c r="A85" s="239" t="s">
        <v>254</v>
      </c>
      <c r="B85" s="177"/>
      <c r="C85" s="177"/>
      <c r="D85" s="177"/>
      <c r="E85" s="177"/>
      <c r="F85" s="177"/>
      <c r="G85" s="177"/>
      <c r="H85" s="178"/>
      <c r="I85" s="71">
        <f>IF(I36&lt;&gt;0,(I65+I75)/I36,"0")</f>
        <v>2.638888888888889</v>
      </c>
    </row>
    <row r="86" spans="1:9" ht="12.75">
      <c r="A86" s="239" t="s">
        <v>255</v>
      </c>
      <c r="B86" s="177"/>
      <c r="C86" s="177"/>
      <c r="D86" s="177"/>
      <c r="E86" s="177"/>
      <c r="F86" s="177"/>
      <c r="G86" s="177"/>
      <c r="H86" s="178"/>
      <c r="I86" s="71">
        <f>IF(I36&lt;&gt;0,(I76+I66)/I36,"0")</f>
        <v>92.19444444444444</v>
      </c>
    </row>
    <row r="87" spans="1:9" ht="12.75">
      <c r="A87" s="299" t="s">
        <v>256</v>
      </c>
      <c r="B87" s="299"/>
      <c r="C87" s="299"/>
      <c r="D87" s="299"/>
      <c r="E87" s="299"/>
      <c r="F87" s="299"/>
      <c r="G87" s="299"/>
      <c r="H87" s="299"/>
      <c r="I87" s="71">
        <f>IF(I36&lt;&gt;0,(I67+I77)/I36,"0")</f>
        <v>11.466666666666667</v>
      </c>
    </row>
    <row r="88" spans="1:9" ht="12.75">
      <c r="A88" s="281" t="s">
        <v>257</v>
      </c>
      <c r="B88" s="281"/>
      <c r="C88" s="281"/>
      <c r="D88" s="281"/>
      <c r="E88" s="281"/>
      <c r="F88" s="281"/>
      <c r="G88" s="281"/>
      <c r="H88" s="281"/>
      <c r="I88" s="71">
        <f>IF(I36&lt;&gt;0,(I68+I78)/15/I36,"0-docente")</f>
        <v>11.616666666666667</v>
      </c>
    </row>
    <row r="89" spans="1:9" ht="13.5" thickBot="1">
      <c r="A89" s="338"/>
      <c r="B89" s="338"/>
      <c r="C89" s="338"/>
      <c r="D89" s="338"/>
      <c r="E89" s="338"/>
      <c r="F89" s="338"/>
      <c r="G89" s="338"/>
      <c r="H89" s="338"/>
      <c r="I89" s="338"/>
    </row>
    <row r="90" spans="1:9" ht="13.5" thickBot="1">
      <c r="A90" s="226" t="s">
        <v>245</v>
      </c>
      <c r="B90" s="227"/>
      <c r="C90" s="227"/>
      <c r="D90" s="227"/>
      <c r="E90" s="227"/>
      <c r="F90" s="227"/>
      <c r="G90" s="227"/>
      <c r="H90" s="227"/>
      <c r="I90" s="228"/>
    </row>
    <row r="91" spans="1:9" ht="13.5" thickBot="1">
      <c r="A91" s="339" t="s">
        <v>139</v>
      </c>
      <c r="B91" s="227"/>
      <c r="C91" s="227"/>
      <c r="D91" s="340"/>
      <c r="E91" s="142" t="s">
        <v>140</v>
      </c>
      <c r="F91" s="341" t="s">
        <v>141</v>
      </c>
      <c r="G91" s="342"/>
      <c r="H91" s="341" t="s">
        <v>142</v>
      </c>
      <c r="I91" s="342"/>
    </row>
    <row r="92" spans="1:9" ht="12.75">
      <c r="A92" s="343" t="s">
        <v>143</v>
      </c>
      <c r="B92" s="263"/>
      <c r="C92" s="263"/>
      <c r="D92" s="264"/>
      <c r="E92" s="75">
        <f>SUM('[1]p1'!J62,'[1]p2'!J62,'[1]p3'!J62,'[1]p4'!J62,'[1]p5'!J62,'[1]p6'!J62,'[1]p7'!J62,'[1]p8'!J62,'[1]p9'!J62,'[1]p10'!J62,'[1]p11'!J62,'[1]p12'!J62,'[1]p13'!J62,'[1]p14'!J62,'[1]p15'!J62,'[1]p16'!J62,'[1]p17'!J62,'[1]p18'!J62,'[1]p19'!J62,'[1]p20'!J62,'[1]p21'!J62,'[1]p22'!J62,'[1]p23'!J62,'[1]p24'!J62,'[1]p25'!J62)+SUM('[1]p26'!J62,'[1]p27'!J62,'[1]p28'!J62,'[1]p29'!J62,'[1]p30'!J62,'[1]p31'!J62,'[1]p32'!J62,'[1]p33'!J62,'[1]p34'!J62,'[1]p35'!J62,'[1]p36'!J62,'[1]p37'!J62,'[1]p38'!J62,'[1]p39'!J62,'[1]p40'!J62,'[1]p41'!J62,'[1]p42'!J62,'[1]p43'!J62,'[1]p44'!J62,'[1]p45'!J62,'[1]p46'!J62,'[1]p47'!J62,'[1]p48'!J62,'[1]p49'!J62,'[1]p50'!J62)</f>
        <v>1614</v>
      </c>
      <c r="F92" s="344">
        <f>IF(E96&lt;&gt;0,E92/E96,"0-Aluno")</f>
        <v>0.4934270865178844</v>
      </c>
      <c r="G92" s="345"/>
      <c r="H92" s="238">
        <f>IF(E92+E93&lt;&gt;0,E92/(E92+E93),"0-Aluno")</f>
        <v>0.7237668161434978</v>
      </c>
      <c r="I92" s="238"/>
    </row>
    <row r="93" spans="1:9" ht="12.75">
      <c r="A93" s="176" t="s">
        <v>144</v>
      </c>
      <c r="B93" s="177"/>
      <c r="C93" s="177"/>
      <c r="D93" s="178"/>
      <c r="E93" s="76">
        <f>SUM('[1]p1'!L62,'[1]p2'!L62,'[1]p3'!L62,'[1]p4'!L62,'[1]p5'!L62,'[1]p6'!L62,'[1]p7'!L62,'[1]p8'!L62,'[1]p9'!L62,'[1]p10'!L62,'[1]p11'!L62,'[1]p12'!L62,'[1]p13'!L62,'[1]p14'!L62,'[1]p15'!L62,'[1]p16'!L62,'[1]p17'!L62,'[1]p18'!L62,'[1]p19'!L62,'[1]p20'!L62,'[1]p21'!L62,'[1]p22'!L62,'[1]p23'!L62,'[1]p24'!L62,'[1]p25'!L62)+SUM('[1]p26'!L62,'[1]p27'!L62,'[1]p28'!L62,'[1]p29'!L62,'[1]p30'!L62,'[1]p31'!L62,'[1]p32'!L62,'[1]p33'!L62,'[1]p34'!L62,'[1]p35'!L62,'[1]p36'!L62,'[1]p37'!L62,'[1]p38'!L62,'[1]p39'!L62,'[1]p40'!L62,'[1]p41'!L62,'[1]p42'!L62,'[1]p43'!L62,'[1]p44'!L62,'[1]p45'!L62,'[1]p46'!L62,'[1]p47'!L62,'[1]p48'!L62,'[1]p49'!L62,'[1]p50'!L62)</f>
        <v>616</v>
      </c>
      <c r="F93" s="346">
        <f>IF(E96&lt;&gt;0,E93/E96,"0-Aluno")</f>
        <v>0.18832161418526444</v>
      </c>
      <c r="G93" s="170"/>
      <c r="H93" s="170">
        <f>IF(E92+E93&lt;&gt;0,E93/(E92+E93),"0-Aluno")</f>
        <v>0.27623318385650225</v>
      </c>
      <c r="I93" s="170"/>
    </row>
    <row r="94" spans="1:9" ht="12.75">
      <c r="A94" s="176" t="s">
        <v>145</v>
      </c>
      <c r="B94" s="177"/>
      <c r="C94" s="177"/>
      <c r="D94" s="178"/>
      <c r="E94" s="77">
        <f>SUM('[1]p1'!K62,'[1]p2'!K62,'[1]p3'!K62,'[1]p4'!K62,'[1]p5'!K62,'[1]p6'!K62,'[1]p7'!K62,'[1]p8'!K62,'[1]p9'!K62,'[1]p10'!K62,'[1]p11'!K62,'[1]p12'!K62,'[1]p13'!K62,'[1]p14'!K62,'[1]p15'!K62,'[1]p16'!K62,'[1]p17'!K62,'[1]p18'!K62,'[1]p19'!K62,'[1]p20'!K62,'[1]p21'!K62,'[1]p22'!K62,'[1]p23'!K62,'[1]p24'!K62,'[1]p25'!K62)+SUM('[1]p26'!K62,'[1]p27'!K62,'[1]p28'!K62,'[1]p29'!K62,'[1]p30'!K62,'[1]p31'!K62,'[1]p32'!K62,'[1]p33'!K62,'[1]p34'!K62,'[1]p35'!K62,'[1]p36'!K62,'[1]p37'!K62,'[1]p38'!K62,'[1]p39'!K62,'[1]p40'!K62,'[1]p41'!K62,'[1]p42'!K62,'[1]p43'!K62,'[1]p44'!K62,'[1]p45'!K62,'[1]p46'!K62,'[1]p47'!K62,'[1]p48'!K62,'[1]p49'!K62,'[1]p50'!K62)</f>
        <v>1041</v>
      </c>
      <c r="F94" s="346">
        <f>IF(E96&lt;&gt;0,E94/E96,"0-Aluno")</f>
        <v>0.31825129929685114</v>
      </c>
      <c r="G94" s="170"/>
      <c r="H94" s="171" t="s">
        <v>7</v>
      </c>
      <c r="I94" s="172"/>
    </row>
    <row r="95" spans="1:9" ht="13.5" thickBot="1">
      <c r="A95" s="223" t="s">
        <v>146</v>
      </c>
      <c r="B95" s="224"/>
      <c r="C95" s="224"/>
      <c r="D95" s="225"/>
      <c r="E95" s="78">
        <f>E93+E94</f>
        <v>1657</v>
      </c>
      <c r="F95" s="348">
        <f>IF(E96&lt;&gt;0,E95/E96,"0-Aluno")</f>
        <v>0.5065729134821155</v>
      </c>
      <c r="G95" s="347"/>
      <c r="H95" s="349" t="s">
        <v>7</v>
      </c>
      <c r="I95" s="350"/>
    </row>
    <row r="96" spans="1:9" ht="13.5" thickBot="1">
      <c r="A96" s="223" t="s">
        <v>306</v>
      </c>
      <c r="B96" s="224"/>
      <c r="C96" s="224"/>
      <c r="D96" s="225"/>
      <c r="E96" s="78">
        <f>E92+E95</f>
        <v>3271</v>
      </c>
      <c r="F96" s="348">
        <f>IF(E96&lt;&gt;0,F92+F95,"0-aluno")</f>
        <v>1</v>
      </c>
      <c r="G96" s="347"/>
      <c r="H96" s="347">
        <f>IF(E96&lt;&gt;0,H92+H93,"0-Aluno")</f>
        <v>1</v>
      </c>
      <c r="I96" s="347"/>
    </row>
    <row r="97" spans="1:9" ht="14.25" customHeight="1" thickBot="1">
      <c r="A97" s="168"/>
      <c r="B97" s="168"/>
      <c r="C97" s="168"/>
      <c r="D97" s="168"/>
      <c r="E97" s="168"/>
      <c r="F97" s="168"/>
      <c r="G97" s="168"/>
      <c r="H97" s="168"/>
      <c r="I97" s="168"/>
    </row>
    <row r="98" spans="1:9" ht="13.5" thickBot="1">
      <c r="A98" s="226" t="s">
        <v>246</v>
      </c>
      <c r="B98" s="227"/>
      <c r="C98" s="227"/>
      <c r="D98" s="227"/>
      <c r="E98" s="227"/>
      <c r="F98" s="227"/>
      <c r="G98" s="227"/>
      <c r="H98" s="227"/>
      <c r="I98" s="228"/>
    </row>
    <row r="99" spans="1:9" ht="13.5" thickBot="1">
      <c r="A99" s="339" t="s">
        <v>139</v>
      </c>
      <c r="B99" s="227"/>
      <c r="C99" s="227"/>
      <c r="D99" s="340"/>
      <c r="E99" s="142" t="s">
        <v>140</v>
      </c>
      <c r="F99" s="351" t="s">
        <v>141</v>
      </c>
      <c r="G99" s="352"/>
      <c r="H99" s="341" t="s">
        <v>142</v>
      </c>
      <c r="I99" s="342"/>
    </row>
    <row r="100" spans="1:9" ht="12.75">
      <c r="A100" s="343" t="s">
        <v>143</v>
      </c>
      <c r="B100" s="263"/>
      <c r="C100" s="263"/>
      <c r="D100" s="264"/>
      <c r="E100" s="79">
        <f>SUM('[1]p1'!J74,'[1]p2'!J74,'[1]p3'!J74,'[1]p4'!J74,'[1]p5'!J74,'[1]p6'!J74,'[1]p7'!J74,'[1]p8'!J74,'[1]p9'!J74,'[1]p10'!J74,'[1]p11'!J74,'[1]p12'!J74,'[1]p13'!J74,'[1]p14'!J74,'[1]p15'!J74,'[1]p16'!J74,'[1]p17'!J74,'[1]p18'!J74,'[1]p19'!J74,'[1]p20'!J74,'[1]p21'!J74,'[1]p22'!J74,'[1]p23'!J74,'[1]p24'!J74,'[1]p25'!J74)+SUM('[1]p26'!J74,'[1]p27'!J74,'[1]p28'!J74,'[1]p29'!J74,'[1]p30'!J74,'[1]p31'!J74,'[1]p32'!J74,'[1]p33'!J74,'[1]p34'!J74,'[1]p35'!J74,'[1]p36'!J74,'[1]p37'!J74,'[1]p38'!J74,'[1]p39'!J74,'[1]p40'!J74,'[1]p41'!J74,'[1]p42'!J74,'[1]p43'!J74,'[1]p44'!J74,'[1]p45'!J74,'[1]p46'!J74,'[1]p47'!J74,'[1]p48'!J74,'[1]p49'!J74,'[1]p50'!J74)</f>
        <v>5</v>
      </c>
      <c r="F100" s="169">
        <f>IF(E104&lt;&gt;0,E100/E104,"0-Aluno")</f>
        <v>1</v>
      </c>
      <c r="G100" s="170"/>
      <c r="H100" s="238">
        <f>IF(E100+E101&lt;&gt;0,E100/(E100+E101),"0-Aluno")</f>
        <v>1</v>
      </c>
      <c r="I100" s="238"/>
    </row>
    <row r="101" spans="1:9" ht="12.75">
      <c r="A101" s="176" t="s">
        <v>144</v>
      </c>
      <c r="B101" s="177"/>
      <c r="C101" s="177"/>
      <c r="D101" s="178"/>
      <c r="E101" s="80">
        <f>SUM('[1]p1'!L74,'[1]p2'!L74,'[1]p3'!L74,'[1]p4'!L74,'[1]p5'!L74,'[1]p6'!L74,'[1]p7'!L74,'[1]p8'!L74,'[1]p9'!L74,'[1]p10'!L74,'[1]p11'!L74,'[1]p12'!L74,'[1]p13'!L74,'[1]p14'!L74,'[1]p15'!L74,'[1]p16'!L74,'[1]p17'!L74,'[1]p18'!L74,'[1]p19'!L74,'[1]p20'!L74,'[1]p21'!L74,'[1]p22'!L74,'[1]p23'!L74,'[1]p24'!L74,'[1]p25'!L74)+SUM('[1]p26'!L74,'[1]p27'!L74,'[1]p28'!L74,'[1]p29'!L74,'[1]p30'!L74,'[1]p31'!L74,'[1]p32'!L74,'[1]p33'!L74,'[1]p34'!L74,'[1]p35'!L74,'[1]p36'!L74,'[1]p37'!L74,'[1]p38'!L74,'[1]p39'!L74,'[1]p40'!L74,'[1]p41'!L74,'[1]p42'!L74,'[1]p43'!L74,'[1]p44'!L74,'[1]p45'!L74,'[1]p46'!L74,'[1]p47'!L74,'[1]p48'!L74,'[1]p49'!L74,'[1]p50'!L74)</f>
        <v>0</v>
      </c>
      <c r="F101" s="169">
        <f>IF(E104&lt;&gt;0,E101/E104,"0-Aluno")</f>
        <v>0</v>
      </c>
      <c r="G101" s="170"/>
      <c r="H101" s="238">
        <f>IF(E100+E101&lt;&gt;0,E101/(E100+E101),"0-Aluno")</f>
        <v>0</v>
      </c>
      <c r="I101" s="238"/>
    </row>
    <row r="102" spans="1:9" ht="12.75">
      <c r="A102" s="176" t="s">
        <v>145</v>
      </c>
      <c r="B102" s="177"/>
      <c r="C102" s="177"/>
      <c r="D102" s="178"/>
      <c r="E102" s="80">
        <f>SUM('[1]p1'!K74,'[1]p2'!K74,'[1]p3'!K74,'[1]p4'!K74,'[1]p5'!K74,'[1]p6'!K74,'[1]p7'!K74,'[1]p8'!K74,'[1]p9'!K74,'[1]p10'!K74,'[1]p11'!K74,'[1]p12'!K74,'[1]p13'!K74,'[1]p14'!K74,'[1]p15'!K74,'[1]p16'!K74,'[1]p17'!K74,'[1]p18'!K74,'[1]p19'!K74,'[1]p20'!K74,'[1]p21'!K74,'[1]p22'!K74,'[1]p23'!K74,'[1]p24'!K74,'[1]p25'!K74)+SUM('[1]p26'!K74,'[1]p27'!K74,'[1]p28'!K74,'[1]p29'!K74,'[1]p30'!K74,'[1]p31'!K74,'[1]p32'!K74,'[1]p33'!K74,'[1]p34'!K74,'[1]p35'!K74,'[1]p36'!K74,'[1]p37'!K74,'[1]p38'!K74,'[1]p39'!K74,'[1]p40'!K74,'[1]p41'!K74,'[1]p42'!K74,'[1]p43'!K74,'[1]p44'!K74,'[1]p45'!K74,'[1]p46'!K74,'[1]p47'!K74,'[1]p48'!K74,'[1]p49'!K74,'[1]p50'!K74)</f>
        <v>0</v>
      </c>
      <c r="F102" s="169">
        <f>IF(E104&lt;&gt;0,E102/E104,"0-Aluno")</f>
        <v>0</v>
      </c>
      <c r="G102" s="170"/>
      <c r="H102" s="171" t="s">
        <v>7</v>
      </c>
      <c r="I102" s="172"/>
    </row>
    <row r="103" spans="1:9" ht="13.5" thickBot="1">
      <c r="A103" s="223" t="s">
        <v>146</v>
      </c>
      <c r="B103" s="224"/>
      <c r="C103" s="224"/>
      <c r="D103" s="225"/>
      <c r="E103" s="78">
        <f>E101+E102</f>
        <v>0</v>
      </c>
      <c r="F103" s="221">
        <f>IF(E104&lt;&gt;0,E103/E104,"0-Aluno")</f>
        <v>0</v>
      </c>
      <c r="G103" s="222"/>
      <c r="H103" s="171" t="s">
        <v>7</v>
      </c>
      <c r="I103" s="172"/>
    </row>
    <row r="104" spans="1:9" ht="13.5" thickBot="1">
      <c r="A104" s="223" t="s">
        <v>306</v>
      </c>
      <c r="B104" s="224"/>
      <c r="C104" s="224"/>
      <c r="D104" s="225"/>
      <c r="E104" s="78">
        <f>E100+E103</f>
        <v>5</v>
      </c>
      <c r="F104" s="353">
        <f>IF(E104&lt;&gt;0,F100+F103,"0-Aluno")</f>
        <v>1</v>
      </c>
      <c r="G104" s="354"/>
      <c r="H104" s="347">
        <f>IF(E104&lt;&gt;0,H100+H101,"0-Aluno")</f>
        <v>1</v>
      </c>
      <c r="I104" s="347"/>
    </row>
    <row r="105" spans="1:9" ht="14.25" customHeight="1" thickBot="1">
      <c r="A105" s="168"/>
      <c r="B105" s="168"/>
      <c r="C105" s="168"/>
      <c r="D105" s="168"/>
      <c r="E105" s="168"/>
      <c r="F105" s="168"/>
      <c r="G105" s="168"/>
      <c r="H105" s="168"/>
      <c r="I105" s="168"/>
    </row>
    <row r="106" spans="1:9" ht="13.5" thickBot="1">
      <c r="A106" s="226" t="s">
        <v>247</v>
      </c>
      <c r="B106" s="227"/>
      <c r="C106" s="227"/>
      <c r="D106" s="227"/>
      <c r="E106" s="227"/>
      <c r="F106" s="227"/>
      <c r="G106" s="227"/>
      <c r="H106" s="227"/>
      <c r="I106" s="228"/>
    </row>
    <row r="107" spans="1:9" ht="13.5" thickBot="1">
      <c r="A107" s="229" t="s">
        <v>139</v>
      </c>
      <c r="B107" s="230"/>
      <c r="C107" s="230"/>
      <c r="D107" s="230"/>
      <c r="E107" s="230"/>
      <c r="F107" s="230"/>
      <c r="G107" s="230"/>
      <c r="H107" s="231"/>
      <c r="I107" s="143" t="s">
        <v>147</v>
      </c>
    </row>
    <row r="108" spans="1:9" ht="12.75">
      <c r="A108" s="232" t="s">
        <v>148</v>
      </c>
      <c r="B108" s="233"/>
      <c r="C108" s="233"/>
      <c r="D108" s="233"/>
      <c r="E108" s="233"/>
      <c r="F108" s="233"/>
      <c r="G108" s="233"/>
      <c r="H108" s="234"/>
      <c r="I108" s="94">
        <v>0</v>
      </c>
    </row>
    <row r="109" spans="1:9" ht="12.75">
      <c r="A109" s="188" t="s">
        <v>149</v>
      </c>
      <c r="B109" s="179"/>
      <c r="C109" s="179"/>
      <c r="D109" s="179"/>
      <c r="E109" s="179"/>
      <c r="F109" s="179"/>
      <c r="G109" s="179"/>
      <c r="H109" s="180"/>
      <c r="I109" s="93">
        <v>19</v>
      </c>
    </row>
    <row r="110" spans="1:9" ht="12.75">
      <c r="A110" s="188" t="s">
        <v>150</v>
      </c>
      <c r="B110" s="179"/>
      <c r="C110" s="179"/>
      <c r="D110" s="179"/>
      <c r="E110" s="179"/>
      <c r="F110" s="179"/>
      <c r="G110" s="179"/>
      <c r="H110" s="180"/>
      <c r="I110" s="93">
        <v>0</v>
      </c>
    </row>
    <row r="111" spans="1:9" ht="12.75">
      <c r="A111" s="188" t="s">
        <v>151</v>
      </c>
      <c r="B111" s="179"/>
      <c r="C111" s="179"/>
      <c r="D111" s="179"/>
      <c r="E111" s="179"/>
      <c r="F111" s="179"/>
      <c r="G111" s="179"/>
      <c r="H111" s="180"/>
      <c r="I111" s="93">
        <v>15</v>
      </c>
    </row>
    <row r="112" spans="1:9" ht="12.75">
      <c r="A112" s="188" t="s">
        <v>152</v>
      </c>
      <c r="B112" s="179"/>
      <c r="C112" s="179"/>
      <c r="D112" s="179"/>
      <c r="E112" s="179"/>
      <c r="F112" s="179"/>
      <c r="G112" s="179"/>
      <c r="H112" s="180"/>
      <c r="I112" s="93">
        <v>5</v>
      </c>
    </row>
    <row r="113" spans="1:9" ht="12.75">
      <c r="A113" s="188" t="s">
        <v>50</v>
      </c>
      <c r="B113" s="179"/>
      <c r="C113" s="179"/>
      <c r="D113" s="179"/>
      <c r="E113" s="179"/>
      <c r="F113" s="179"/>
      <c r="G113" s="179"/>
      <c r="H113" s="180"/>
      <c r="I113" s="93">
        <v>12</v>
      </c>
    </row>
    <row r="114" spans="1:9" ht="12.75">
      <c r="A114" s="188" t="s">
        <v>153</v>
      </c>
      <c r="B114" s="179"/>
      <c r="C114" s="179"/>
      <c r="D114" s="179"/>
      <c r="E114" s="179"/>
      <c r="F114" s="179"/>
      <c r="G114" s="179"/>
      <c r="H114" s="180"/>
      <c r="I114" s="93">
        <v>0</v>
      </c>
    </row>
    <row r="115" spans="1:9" ht="12.75">
      <c r="A115" s="188" t="s">
        <v>154</v>
      </c>
      <c r="B115" s="179"/>
      <c r="C115" s="179"/>
      <c r="D115" s="179"/>
      <c r="E115" s="179"/>
      <c r="F115" s="179"/>
      <c r="G115" s="179"/>
      <c r="H115" s="180"/>
      <c r="I115" s="93">
        <v>0</v>
      </c>
    </row>
    <row r="116" spans="1:9" ht="12.75">
      <c r="A116" s="188" t="s">
        <v>313</v>
      </c>
      <c r="B116" s="179"/>
      <c r="C116" s="179"/>
      <c r="D116" s="179"/>
      <c r="E116" s="179"/>
      <c r="F116" s="179"/>
      <c r="G116" s="179"/>
      <c r="H116" s="180"/>
      <c r="I116" s="93">
        <v>5</v>
      </c>
    </row>
    <row r="117" spans="1:9" ht="12.75">
      <c r="A117" s="188" t="s">
        <v>155</v>
      </c>
      <c r="B117" s="179"/>
      <c r="C117" s="179"/>
      <c r="D117" s="179"/>
      <c r="E117" s="179"/>
      <c r="F117" s="179"/>
      <c r="G117" s="179"/>
      <c r="H117" s="180"/>
      <c r="I117" s="93">
        <v>2</v>
      </c>
    </row>
    <row r="118" spans="1:9" ht="12.75">
      <c r="A118" s="188" t="s">
        <v>156</v>
      </c>
      <c r="B118" s="179"/>
      <c r="C118" s="179"/>
      <c r="D118" s="179"/>
      <c r="E118" s="179"/>
      <c r="F118" s="179"/>
      <c r="G118" s="179"/>
      <c r="H118" s="180"/>
      <c r="I118" s="93">
        <v>1</v>
      </c>
    </row>
    <row r="119" spans="1:9" ht="13.5" thickBot="1">
      <c r="A119" s="241" t="s">
        <v>18</v>
      </c>
      <c r="B119" s="242"/>
      <c r="C119" s="242"/>
      <c r="D119" s="242"/>
      <c r="E119" s="242"/>
      <c r="F119" s="242"/>
      <c r="G119" s="242"/>
      <c r="H119" s="243"/>
      <c r="I119" s="84">
        <f>SUM(I108:J118)</f>
        <v>59</v>
      </c>
    </row>
    <row r="120" spans="1:9" ht="11.25" customHeight="1" thickBot="1">
      <c r="A120" s="168"/>
      <c r="B120" s="168"/>
      <c r="C120" s="168"/>
      <c r="D120" s="168"/>
      <c r="E120" s="168"/>
      <c r="F120" s="168"/>
      <c r="G120" s="168"/>
      <c r="H120" s="168"/>
      <c r="I120" s="168"/>
    </row>
    <row r="121" spans="1:9" ht="13.5" thickBot="1">
      <c r="A121" s="226" t="s">
        <v>248</v>
      </c>
      <c r="B121" s="227"/>
      <c r="C121" s="227"/>
      <c r="D121" s="227"/>
      <c r="E121" s="227"/>
      <c r="F121" s="227"/>
      <c r="G121" s="227"/>
      <c r="H121" s="227"/>
      <c r="I121" s="228"/>
    </row>
    <row r="122" spans="1:9" ht="13.5" thickBot="1">
      <c r="A122" s="246" t="s">
        <v>139</v>
      </c>
      <c r="B122" s="247"/>
      <c r="C122" s="247"/>
      <c r="D122" s="247"/>
      <c r="E122" s="247"/>
      <c r="F122" s="247"/>
      <c r="G122" s="247"/>
      <c r="H122" s="248"/>
      <c r="I122" s="143" t="s">
        <v>112</v>
      </c>
    </row>
    <row r="123" spans="1:9" ht="12.75">
      <c r="A123" s="249" t="s">
        <v>57</v>
      </c>
      <c r="B123" s="250"/>
      <c r="C123" s="250"/>
      <c r="D123" s="250"/>
      <c r="E123" s="250"/>
      <c r="F123" s="250"/>
      <c r="G123" s="250"/>
      <c r="H123" s="251"/>
      <c r="I123" s="89">
        <v>31</v>
      </c>
    </row>
    <row r="124" spans="1:9" ht="12.75">
      <c r="A124" s="244" t="s">
        <v>58</v>
      </c>
      <c r="B124" s="183"/>
      <c r="C124" s="183"/>
      <c r="D124" s="183"/>
      <c r="E124" s="183"/>
      <c r="F124" s="183"/>
      <c r="G124" s="183"/>
      <c r="H124" s="245"/>
      <c r="I124" s="90">
        <v>9</v>
      </c>
    </row>
    <row r="125" spans="1:9" ht="12.75">
      <c r="A125" s="244" t="s">
        <v>229</v>
      </c>
      <c r="B125" s="183"/>
      <c r="C125" s="183"/>
      <c r="D125" s="183"/>
      <c r="E125" s="183"/>
      <c r="F125" s="183"/>
      <c r="G125" s="183"/>
      <c r="H125" s="245"/>
      <c r="I125" s="90">
        <v>4</v>
      </c>
    </row>
    <row r="126" spans="1:9" ht="12.75">
      <c r="A126" s="244" t="s">
        <v>59</v>
      </c>
      <c r="B126" s="183"/>
      <c r="C126" s="183"/>
      <c r="D126" s="183"/>
      <c r="E126" s="183"/>
      <c r="F126" s="183"/>
      <c r="G126" s="183"/>
      <c r="H126" s="245"/>
      <c r="I126" s="90">
        <v>12</v>
      </c>
    </row>
    <row r="127" spans="1:9" ht="12.75">
      <c r="A127" s="244" t="s">
        <v>60</v>
      </c>
      <c r="B127" s="183"/>
      <c r="C127" s="183"/>
      <c r="D127" s="183"/>
      <c r="E127" s="183"/>
      <c r="F127" s="183"/>
      <c r="G127" s="183"/>
      <c r="H127" s="245"/>
      <c r="I127" s="90">
        <v>10</v>
      </c>
    </row>
    <row r="128" spans="1:9" ht="12.75">
      <c r="A128" s="244" t="s">
        <v>61</v>
      </c>
      <c r="B128" s="183"/>
      <c r="C128" s="183"/>
      <c r="D128" s="183"/>
      <c r="E128" s="183"/>
      <c r="F128" s="183"/>
      <c r="G128" s="183"/>
      <c r="H128" s="245"/>
      <c r="I128" s="90">
        <v>29</v>
      </c>
    </row>
    <row r="129" spans="1:9" ht="12.75">
      <c r="A129" s="244" t="s">
        <v>62</v>
      </c>
      <c r="B129" s="183"/>
      <c r="C129" s="183"/>
      <c r="D129" s="183"/>
      <c r="E129" s="183"/>
      <c r="F129" s="183"/>
      <c r="G129" s="183"/>
      <c r="H129" s="245"/>
      <c r="I129" s="90">
        <v>5</v>
      </c>
    </row>
    <row r="130" spans="1:9" ht="12.75" customHeight="1" thickBot="1">
      <c r="A130" s="252" t="s">
        <v>63</v>
      </c>
      <c r="B130" s="253"/>
      <c r="C130" s="253"/>
      <c r="D130" s="253"/>
      <c r="E130" s="253"/>
      <c r="F130" s="253"/>
      <c r="G130" s="253"/>
      <c r="H130" s="254"/>
      <c r="I130" s="146">
        <v>0</v>
      </c>
    </row>
    <row r="131" spans="1:9" ht="13.5" thickBot="1">
      <c r="A131" s="226" t="s">
        <v>307</v>
      </c>
      <c r="B131" s="227"/>
      <c r="C131" s="227"/>
      <c r="D131" s="227"/>
      <c r="E131" s="227"/>
      <c r="F131" s="227"/>
      <c r="G131" s="227"/>
      <c r="H131" s="227"/>
      <c r="I131" s="228"/>
    </row>
    <row r="132" spans="1:13" ht="12.75" customHeight="1">
      <c r="A132" s="255" t="s">
        <v>308</v>
      </c>
      <c r="B132" s="255"/>
      <c r="C132" s="255"/>
      <c r="D132" s="255"/>
      <c r="E132" s="255"/>
      <c r="F132" s="255"/>
      <c r="G132" s="256">
        <f>SUM(J132+K132+L132+M132)</f>
        <v>379543.26</v>
      </c>
      <c r="H132" s="256"/>
      <c r="I132" s="256"/>
      <c r="J132" s="150">
        <f>SUM('[1]p1'!A144,'[1]p2'!A144,'[1]p3'!A144,'[1]p4'!A144,'[1]p5'!A144,'[1]p6'!A144,'[1]p7'!A144,'[1]p8'!A144,'[1]p9'!A144,'[1]p10'!A144,'[1]p11'!A144,'[1]p12'!A144,'[1]p13'!A144,'[1]p14'!A144,'[1]p15'!A144,'[1]p16'!A144,'[1]p17'!A144,'[1]p18'!A144,'[1]p19'!A144,'[1]p20'!A144,'[1]p21'!A144,'[1]p22'!A144,'[1]p23'!A144,'[1]p24'!A144,'[1]p25'!A144)+SUM('[1]p26'!A144,'[1]p27'!A144,'[1]p28'!A144,'[1]p29'!A144,'[1]p30'!A144,'[1]p31'!A144,'[1]p32'!A144,'[1]p33'!A144,'[1]p34'!A144,'[1]p35'!A144,'[1]p36'!A144,'[1]p37'!A144,'[1]p38'!A144,'[1]p39'!A144,'[1]p40'!A144,'[1]p41'!A144,'[1]p42'!A144,'[1]p43'!A144,'[1]p44'!A144,'[1]p45'!A144,'[1]p46'!A144,'[1]p47'!A144,'[1]p48'!A144,'[1]p49'!A144,'[1]p50'!A144)</f>
        <v>185823.86</v>
      </c>
      <c r="K132" s="150">
        <f>SUM('[1]p1'!A151,'[1]p2'!A151,'[1]p3'!A151,'[1]p4'!A151,'[1]p5'!A151,'[1]p6'!A151,'[1]p7'!A151,'[1]p8'!A151,'[1]p9'!A151,'[1]p10'!A151,'[1]p11'!A151,'[1]p12'!A151,'[1]p13'!A151,'[1]p14'!A151,'[1]p15'!A151,'[1]p16'!A151,'[1]p17'!A151,'[1]p18'!A151,'[1]p19'!A151,'[1]p20'!A151,'[1]p21'!A151,'[1]p22'!A151,'[1]p23'!A151,'[1]p24'!A151,'[1]p25'!A151)+SUM('[1]p26'!A151,'[1]p27'!A151,'[1]p28'!A151,'[1]p29'!A151,'[1]p30'!A151,'[1]p31'!A151,'[1]p32'!A151,'[1]p33'!A151,'[1]p34'!A151,'[1]p35'!A151,'[1]p36'!A151,'[1]p37'!A151,'[1]p38'!A151,'[1]p39'!A151,'[1]p40'!A151,'[1]p41'!A151,'[1]p42'!A151,'[1]p43'!A151,'[1]p44'!A151,'[1]p45'!A151,'[1]p46'!A151,'[1]p47'!A151,'[1]p48'!A151,'[1]p49'!A151,'[1]p50'!A151)</f>
        <v>0</v>
      </c>
      <c r="L132" s="150">
        <f>SUM('[1]p1'!A158,'[1]p2'!A158,'[1]p3'!A158,'[1]p4'!A158,'[1]p5'!A158,'[1]p6'!A158,'[1]p7'!A158,'[1]p8'!A158,'[1]p9'!A158,'[1]p10'!A158,'[1]p11'!A158,'[1]p12'!A158,'[1]p13'!A158,'[1]p14'!A158,'[1]p15'!A158,'[1]p16'!A158,'[1]p17'!A158,'[1]p18'!A158,'[1]p19'!A158,'[1]p20'!A158,'[1]p21'!A158,'[1]p22'!A158,'[1]p23'!A158,'[1]p24'!A158,'[1]p25'!A158)+SUM('[1]p26'!A158,'[1]p27'!A158,'[1]p28'!A158,'[1]p29'!A158,'[1]p30'!A158,'[1]p31'!A158,'[1]p32'!A158,'[1]p33'!A158,'[1]p34'!A158,'[1]p35'!A158,'[1]p36'!A158,'[1]p37'!A158,'[1]p38'!A158,'[1]p39'!A158,'[1]p40'!A158,'[1]p41'!A158,'[1]p42'!A158,'[1]p43'!A158,'[1]p44'!A158,'[1]p45'!A158,'[1]p46'!A158,'[1]p47'!A158,'[1]p48'!A158,'[1]p49'!A158,'[1]p50'!A158)</f>
        <v>173719.4</v>
      </c>
      <c r="M132" s="150">
        <f>SUM('[1]p1'!A165,'[1]p2'!A165,'[1]p3'!A165,'[1]p4'!A165,'[1]p5'!A165,'[1]p6'!A165,'[1]p7'!A165,'[1]p8'!A165,'[1]p9'!A165,'[1]p10'!A165,'[1]p11'!A165,'[1]p12'!A165,'[1]p13'!A165,'[1]p14'!A165,'[1]p15'!A165,'[1]p16'!A165,'[1]p17'!A165,'[1]p18'!A165,'[1]p19'!A165,'[1]p20'!A165,'[1]p21'!A165,'[1]p22'!A165,'[1]p23'!A165,'[1]p24'!A165,'[1]p25'!A165)+SUM('[1]p26'!A165,'[1]p27'!A165,'[1]p28'!A165,'[1]p29'!A165,'[1]p30'!A165,'[1]p31'!A165,'[1]p32'!A165,'[1]p33'!A165,'[1]p34'!A165,'[1]p35'!A165,'[1]p36'!A165,'[1]p37'!A165,'[1]p38'!A165,'[1]p39'!A165,'[1]p40'!A165,'[1]p41'!A165,'[1]p42'!A165,'[1]p43'!A165,'[1]p44'!A165,'[1]p45'!A165,'[1]p46'!A165,'[1]p47'!A165,'[1]p48'!A165,'[1]p49'!A165,'[1]p50'!A165)</f>
        <v>20000</v>
      </c>
    </row>
    <row r="133" spans="1:13" ht="12.75" customHeight="1">
      <c r="A133" s="287" t="s">
        <v>312</v>
      </c>
      <c r="B133" s="287"/>
      <c r="C133" s="287"/>
      <c r="D133" s="287"/>
      <c r="E133" s="287"/>
      <c r="F133" s="287"/>
      <c r="G133" s="355">
        <f>SUM(J133+K133+L133+M133)</f>
        <v>183719.4</v>
      </c>
      <c r="H133" s="355"/>
      <c r="I133" s="355"/>
      <c r="J133" s="150">
        <f>SUM('[1]p1'!D144,'[1]p2'!D144,'[1]p3'!D144,'[1]p4'!D144,'[1]p5'!D144,'[1]p6'!D144,'[1]p7'!D144,'[1]p8'!D144,'[1]p9'!D144,'[1]p10'!D144,'[1]p11'!D144,'[1]p12'!D144,'[1]p13'!D144,'[1]p14'!D144,'[1]p15'!D144,'[1]p16'!D144,'[1]p17'!D144,'[1]p18'!D144,'[1]p19'!D144,'[1]p20'!D144,'[1]p21'!D144,'[1]p22'!D144,'[1]p23'!D144,'[1]p24'!D144,'[1]p25'!D144)+SUM('[1]p26'!D144,'[1]p27'!D144,'[1]p28'!D144,'[1]p29'!D144,'[1]p30'!D144,'[1]p31'!D144,'[1]p32'!D144,'[1]p33'!D144,'[1]p34'!D144,'[1]p35'!D144,'[1]p36'!D144,'[1]p37'!D144,'[1]p38'!D144,'[1]p39'!D144,'[1]p40'!D144,'[1]p41'!D144,'[1]p42'!D144,'[1]p43'!D144,'[1]p44'!D144,'[1]p45'!D144,'[1]p46'!D144,'[1]p47'!D144,'[1]p48'!D144,'[1]p49'!D144,'[1]p50'!D144)</f>
        <v>0</v>
      </c>
      <c r="K133" s="150">
        <f>SUM('[1]p1'!D151,'[1]p2'!D151,'[1]p3'!D151,'[1]p4'!D151,'[1]p5'!D151,'[1]p6'!D151,'[1]p7'!D151,'[1]p8'!D151,'[1]p9'!D151,'[1]p10'!D151,'[1]p11'!D151,'[1]p12'!D151,'[1]p13'!D151,'[1]p14'!D151,'[1]p15'!D151,'[1]p16'!D151,'[1]p17'!D151,'[1]p18'!D151,'[1]p19'!D151,'[1]p20'!D151,'[1]p21'!D151,'[1]p22'!D151,'[1]p23'!D151,'[1]p24'!D151,'[1]p25'!D151)+SUM('[1]p26'!D151,'[1]p27'!D151,'[1]p28'!D151,'[1]p29'!D151,'[1]p30'!D151,'[1]p31'!D151,'[1]p32'!D151,'[1]p33'!D151,'[1]p34'!D151,'[1]p35'!D151,'[1]p36'!D151,'[1]p37'!D151,'[1]p38'!D151,'[1]p39'!D151,'[1]p40'!D151,'[1]p41'!D151,'[1]p42'!D151,'[1]p43'!D151,'[1]p44'!D151,'[1]p45'!D151,'[1]p46'!D151,'[1]p47'!D151,'[1]p48'!D151,'[1]p49'!D151,'[1]p50'!D151)</f>
        <v>0</v>
      </c>
      <c r="L133" s="150">
        <f>SUM('[1]p1'!D158,'[1]p2'!D158,'[1]p3'!D158,'[1]p4'!D158,'[1]p5'!D158,'[1]p6'!D158,'[1]p7'!D158,'[1]p8'!D158,'[1]p9'!D158,'[1]p10'!D158,'[1]p11'!D158,'[1]p12'!D158,'[1]p13'!D158,'[1]p14'!D158,'[1]p15'!D158,'[1]p16'!D158,'[1]p17'!D158,'[1]p18'!D158,'[1]p19'!D158,'[1]p20'!D158,'[1]p21'!D158,'[1]p22'!D158,'[1]p23'!D158,'[1]p24'!D158,'[1]p25'!D158)+SUM('[1]p26'!D158,'[1]p27'!D158,'[1]p28'!D158,'[1]p29'!D158,'[1]p30'!D158,'[1]p31'!D158,'[1]p32'!D158,'[1]p33'!D158,'[1]p34'!D158,'[1]p35'!D158,'[1]p36'!D158,'[1]p37'!D158,'[1]p38'!D158,'[1]p39'!D158,'[1]p40'!D158,'[1]p41'!D158,'[1]p42'!D158,'[1]p43'!D158,'[1]p44'!D158,'[1]p45'!D158,'[1]p46'!D158,'[1]p47'!D158,'[1]p48'!D158,'[1]p49'!D158,'[1]p50'!D158)</f>
        <v>173719.4</v>
      </c>
      <c r="M133" s="150">
        <f>SUM('[1]p1'!D165,'[1]p2'!D165,'[1]p3'!D165,'[1]p4'!D165,'[1]p5'!D165,'[1]p6'!D165,'[1]p7'!D165,'[1]p8'!D165,'[1]p9'!D165,'[1]p10'!D165,'[1]p11'!D165,'[1]p12'!D165,'[1]p13'!D165,'[1]p14'!D165,'[1]p15'!D165,'[1]p16'!D165,'[1]p17'!D165,'[1]p18'!D165,'[1]p19'!D165,'[1]p20'!D165,'[1]p21'!D165,'[1]p22'!D165,'[1]p23'!D165,'[1]p24'!D165,'[1]p25'!D165)+SUM('[1]p26'!D165,'[1]p27'!D165,'[1]p28'!D165,'[1]p29'!D165,'[1]p30'!D165,'[1]p31'!D165,'[1]p32'!D165,'[1]p33'!D165,'[1]p34'!D165,'[1]p35'!D165,'[1]p36'!D165,'[1]p37'!D165,'[1]p38'!D165,'[1]p39'!D165,'[1]p40'!D165,'[1]p41'!D165,'[1]p42'!D165,'[1]p43'!D165,'[1]p44'!D165,'[1]p45'!D165,'[1]p46'!D165,'[1]p47'!D165,'[1]p48'!D165,'[1]p49'!D165,'[1]p50'!D165)</f>
        <v>10000</v>
      </c>
    </row>
    <row r="134" spans="1:13" ht="12.75" customHeight="1">
      <c r="A134" s="287" t="s">
        <v>309</v>
      </c>
      <c r="B134" s="287"/>
      <c r="C134" s="287"/>
      <c r="D134" s="287"/>
      <c r="E134" s="287"/>
      <c r="F134" s="287"/>
      <c r="G134" s="355">
        <f>SUM(J134+K134+L134+M134)</f>
        <v>17790.43</v>
      </c>
      <c r="H134" s="355"/>
      <c r="I134" s="355"/>
      <c r="J134" s="150">
        <f>SUM('[1]p1'!G144,'[1]p2'!G144,'[1]p3'!G144,'[1]p4'!G144,'[1]p5'!G144,'[1]p6'!G144,'[1]p7'!G144,'[1]p8'!G144,'[1]p9'!G144,'[1]p10'!G144,'[1]p11'!G144,'[1]p12'!G144,'[1]p13'!G144,'[1]p14'!G144,'[1]p15'!G144,'[1]p16'!G144,'[1]p17'!G144,'[1]p18'!G144,'[1]p19'!G144,'[1]p20'!G144,'[1]p21'!G144,'[1]p22'!G144,'[1]p23'!G144,'[1]p24'!G144,'[1]p25'!G144)+SUM('[1]p26'!G144,'[1]p27'!G144,'[1]p28'!G144,'[1]p29'!G144,'[1]p30'!G144,'[1]p31'!G144,'[1]p32'!G144,'[1]p33'!G144,'[1]p34'!G144,'[1]p35'!G144,'[1]p36'!G144,'[1]p37'!G144,'[1]p38'!G144,'[1]p39'!G144,'[1]p40'!G144,'[1]p41'!G144,'[1]p42'!G144,'[1]p43'!G144,'[1]p44'!G144,'[1]p45'!G144,'[1]p46'!G144,'[1]p47'!G144,'[1]p48'!G144,'[1]p49'!G144,'[1]p50'!G144)</f>
        <v>0</v>
      </c>
      <c r="K134" s="150">
        <f>SUM('[1]p1'!G151,'[1]p2'!G151,'[1]p3'!G151,'[1]p4'!G151,'[1]p5'!G151,'[1]p6'!G151,'[1]p7'!G151,'[1]p8'!G151,'[1]p9'!G151,'[1]p10'!G151,'[1]p11'!G151,'[1]p12'!G151,'[1]p13'!G151,'[1]p14'!G151,'[1]p15'!G151,'[1]p16'!G151,'[1]p17'!G151,'[1]p18'!G151,'[1]p19'!G151,'[1]p20'!G151,'[1]p21'!G151,'[1]p22'!G151,'[1]p23'!G151,'[1]p24'!G151,'[1]p25'!G151)+SUM('[1]p26'!G151,'[1]p27'!G151,'[1]p28'!G151,'[1]p29'!G151,'[1]p30'!G151,'[1]p31'!G151,'[1]p32'!G151,'[1]p33'!G151,'[1]p34'!G151,'[1]p35'!G151,'[1]p36'!G151,'[1]p37'!G151,'[1]p38'!G151,'[1]p39'!G151,'[1]p40'!G151,'[1]p41'!G151,'[1]p42'!G151,'[1]p43'!G151,'[1]p44'!G151,'[1]p45'!G151,'[1]p46'!G151,'[1]p47'!G151,'[1]p48'!G151,'[1]p49'!G151,'[1]p50'!G151)</f>
        <v>0</v>
      </c>
      <c r="L134" s="150">
        <f>SUM('[1]p1'!G158,'[1]p2'!G158,'[1]p3'!G158,'[1]p4'!G158,'[1]p5'!G158,'[1]p6'!G158,'[1]p7'!G158,'[1]p8'!G158,'[1]p9'!G158,'[1]p10'!G158,'[1]p11'!G158,'[1]p12'!G158,'[1]p13'!G158,'[1]p14'!G158,'[1]p15'!G158,'[1]p16'!G158,'[1]p17'!G158,'[1]p18'!G158,'[1]p19'!G158,'[1]p20'!G158,'[1]p21'!G158,'[1]p22'!G158,'[1]p23'!G158,'[1]p24'!G158,'[1]p25'!G158)+SUM('[1]p26'!G158,'[1]p27'!G158,'[1]p28'!G158,'[1]p29'!G158,'[1]p30'!G158,'[1]p31'!G158,'[1]p32'!G158,'[1]p33'!G158,'[1]p34'!G158,'[1]p35'!G158,'[1]p36'!G158,'[1]p37'!G158,'[1]p38'!G158,'[1]p39'!G158,'[1]p40'!G158,'[1]p41'!G158,'[1]p42'!G158,'[1]p43'!G158,'[1]p44'!G158,'[1]p45'!G158,'[1]p46'!G158,'[1]p47'!G158,'[1]p48'!G158,'[1]p49'!G158,'[1]p50'!G158)</f>
        <v>7790.43</v>
      </c>
      <c r="M134" s="150">
        <f>SUM('[1]p1'!G165,'[1]p2'!G165,'[1]p3'!G165,'[1]p4'!G165,'[1]p5'!G165,'[1]p6'!G165,'[1]p7'!G165,'[1]p8'!G165,'[1]p9'!G165,'[1]p10'!G165,'[1]p11'!G165,'[1]p12'!G165,'[1]p13'!G165,'[1]p14'!G165,'[1]p15'!G165,'[1]p16'!G165,'[1]p17'!G165,'[1]p18'!G165,'[1]p19'!G165,'[1]p20'!G165,'[1]p21'!G165,'[1]p22'!G165,'[1]p23'!G165,'[1]p24'!G165,'[1]p25'!G165)+SUM('[1]p26'!G165,'[1]p27'!G165,'[1]p28'!G165,'[1]p29'!G165,'[1]p30'!G165,'[1]p31'!G165,'[1]p32'!G165,'[1]p33'!G165,'[1]p34'!G165,'[1]p35'!G165,'[1]p36'!G165,'[1]p37'!G165,'[1]p38'!G165,'[1]p39'!G165,'[1]p40'!G165,'[1]p41'!G165,'[1]p42'!G165,'[1]p43'!G165,'[1]p44'!G165,'[1]p45'!G165,'[1]p46'!G165,'[1]p47'!G165,'[1]p48'!G165,'[1]p49'!G165,'[1]p50'!G165)</f>
        <v>10000</v>
      </c>
    </row>
    <row r="135" spans="1:13" ht="13.5" customHeight="1" thickBot="1">
      <c r="A135" s="356" t="s">
        <v>310</v>
      </c>
      <c r="B135" s="356"/>
      <c r="C135" s="356"/>
      <c r="D135" s="356"/>
      <c r="E135" s="356"/>
      <c r="F135" s="356"/>
      <c r="G135" s="357">
        <f>SUM(J135+K135+L135+M135)</f>
        <v>0</v>
      </c>
      <c r="H135" s="357"/>
      <c r="I135" s="357"/>
      <c r="J135" s="150">
        <f>SUM('[1]p1'!J144,'[1]p2'!J144,'[1]p3'!J144,'[1]p4'!J144,'[1]p5'!J144,'[1]p6'!J144,'[1]p7'!J144,'[1]p8'!J144,'[1]p9'!J144,'[1]p10'!J144,'[1]p11'!J144,'[1]p12'!J144,'[1]p13'!J144,'[1]p14'!J144,'[1]p15'!J144,'[1]p16'!J144,'[1]p17'!J144,'[1]p18'!J144,'[1]p19'!J144,'[1]p20'!J144,'[1]p21'!J144,'[1]p22'!J144,'[1]p23'!J144,'[1]p24'!J144,'[1]p25'!J144)+SUM('[1]p26'!J144,'[1]p27'!J144,'[1]p28'!J144,'[1]p29'!J144,'[1]p30'!J144,'[1]p31'!J144,'[1]p32'!J144,'[1]p33'!J144,'[1]p34'!J144,'[1]p35'!J144,'[1]p36'!J144,'[1]p37'!J144,'[1]p38'!J144,'[1]p39'!J144,'[1]p40'!J144,'[1]p41'!J144,'[1]p42'!J144,'[1]p43'!J144,'[1]p44'!J144,'[1]p45'!J144,'[1]p46'!J144,'[1]p47'!J144,'[1]p48'!J144,'[1]p49'!J144,'[1]p50'!J144)</f>
        <v>0</v>
      </c>
      <c r="K135" s="150">
        <f>SUM('[1]p1'!J151,'[1]p2'!J151,'[1]p3'!J151,'[1]p4'!J151,'[1]p5'!J151,'[1]p6'!J151,'[1]p7'!J151,'[1]p8'!J151,'[1]p9'!J151,'[1]p10'!J151,'[1]p11'!J151,'[1]p12'!J151,'[1]p13'!J151,'[1]p14'!J151,'[1]p15'!J151,'[1]p16'!J151,'[1]p17'!J151,'[1]p18'!J151,'[1]p19'!J151,'[1]p20'!J151,'[1]p21'!J151,'[1]p22'!J151,'[1]p23'!J151,'[1]p24'!J151,'[1]p25'!J151)+SUM('[1]p26'!J151,'[1]p27'!J151,'[1]p28'!J151,'[1]p29'!J151,'[1]p30'!J151,'[1]p31'!J151,'[1]p32'!J151,'[1]p33'!J151,'[1]p34'!J151,'[1]p35'!J151,'[1]p36'!J151,'[1]p37'!J151,'[1]p38'!J151,'[1]p39'!J151,'[1]p40'!J151,'[1]p41'!J151,'[1]p42'!J151,'[1]p43'!J151,'[1]p44'!J151,'[1]p45'!J151,'[1]p46'!J151,'[1]p47'!J151,'[1]p48'!J151,'[1]p49'!J151,'[1]p50'!J151)</f>
        <v>0</v>
      </c>
      <c r="L135" s="150">
        <f>SUM('[1]p1'!J158,'[1]p2'!J158,'[1]p3'!J158,'[1]p4'!J158,'[1]p5'!J158,'[1]p6'!J158,'[1]p7'!J158,'[1]p8'!J158,'[1]p9'!J158,'[1]p10'!J158,'[1]p11'!J158,'[1]p12'!J158,'[1]p13'!J158,'[1]p14'!J158,'[1]p15'!J158,'[1]p16'!J158,'[1]p17'!J158,'[1]p18'!J158,'[1]p19'!J158,'[1]p20'!J158,'[1]p21'!J158,'[1]p22'!J158,'[1]p23'!J158,'[1]p24'!J158,'[1]p25'!J158)+SUM('[1]p26'!J158,'[1]p27'!J158,'[1]p28'!J158,'[1]p29'!J158,'[1]p30'!J158,'[1]p31'!J158,'[1]p32'!J158,'[1]p33'!J158,'[1]p34'!J158,'[1]p35'!J158,'[1]p36'!J158,'[1]p37'!J158,'[1]p38'!J158,'[1]p39'!J158,'[1]p40'!J158,'[1]p41'!J158,'[1]p42'!J158,'[1]p43'!J158,'[1]p44'!J158,'[1]p45'!J158,'[1]p46'!J158,'[1]p47'!J158,'[1]p48'!J158,'[1]p49'!J158,'[1]p50'!J158)</f>
        <v>0</v>
      </c>
      <c r="M135" s="150">
        <f>SUM('[1]p1'!J165,'[1]p2'!J165,'[1]p3'!J165,'[1]p4'!J165,'[1]p5'!J165,'[1]p6'!J165,'[1]p7'!J165,'[1]p8'!J165,'[1]p9'!J165,'[1]p10'!J165,'[1]p11'!J165,'[1]p12'!J165,'[1]p13'!J165,'[1]p14'!J165,'[1]p15'!J165,'[1]p16'!J165,'[1]p17'!J165,'[1]p18'!J165,'[1]p19'!J165,'[1]p20'!J165,'[1]p21'!J165,'[1]p22'!J165,'[1]p23'!J165,'[1]p24'!J165,'[1]p25'!J165)+SUM('[1]p26'!J165,'[1]p27'!J165,'[1]p28'!J165,'[1]p29'!J165,'[1]p30'!J165,'[1]p31'!J165,'[1]p32'!J165,'[1]p33'!J165,'[1]p34'!J165,'[1]p35'!J165,'[1]p36'!J165,'[1]p37'!J165,'[1]p38'!J165,'[1]p39'!J165,'[1]p40'!J165,'[1]p41'!J165,'[1]p42'!J165,'[1]p43'!J165,'[1]p44'!J165,'[1]p45'!J165,'[1]p46'!J165,'[1]p47'!J165,'[1]p48'!J165,'[1]p49'!J165,'[1]p50'!J165)</f>
        <v>0</v>
      </c>
    </row>
    <row r="136" spans="1:9" ht="13.5" customHeight="1" thickBot="1">
      <c r="A136" s="168"/>
      <c r="B136" s="168"/>
      <c r="C136" s="168"/>
      <c r="D136" s="168"/>
      <c r="E136" s="168"/>
      <c r="F136" s="168"/>
      <c r="G136" s="168"/>
      <c r="H136" s="168"/>
      <c r="I136" s="168"/>
    </row>
    <row r="137" spans="1:9" ht="13.5" thickBot="1">
      <c r="A137" s="226" t="s">
        <v>249</v>
      </c>
      <c r="B137" s="227"/>
      <c r="C137" s="227"/>
      <c r="D137" s="227"/>
      <c r="E137" s="227"/>
      <c r="F137" s="227"/>
      <c r="G137" s="227"/>
      <c r="H137" s="227"/>
      <c r="I137" s="228"/>
    </row>
    <row r="138" spans="1:9" ht="13.5" thickBot="1">
      <c r="A138" s="246" t="s">
        <v>139</v>
      </c>
      <c r="B138" s="247"/>
      <c r="C138" s="247"/>
      <c r="D138" s="247"/>
      <c r="E138" s="247"/>
      <c r="F138" s="247"/>
      <c r="G138" s="247"/>
      <c r="H138" s="248"/>
      <c r="I138" s="144" t="s">
        <v>112</v>
      </c>
    </row>
    <row r="139" spans="1:9" ht="12.75">
      <c r="A139" s="249" t="s">
        <v>64</v>
      </c>
      <c r="B139" s="250"/>
      <c r="C139" s="250"/>
      <c r="D139" s="250"/>
      <c r="E139" s="250"/>
      <c r="F139" s="250"/>
      <c r="G139" s="250"/>
      <c r="H139" s="251"/>
      <c r="I139" s="109">
        <v>6</v>
      </c>
    </row>
    <row r="140" spans="1:9" ht="12.75">
      <c r="A140" s="244" t="s">
        <v>58</v>
      </c>
      <c r="B140" s="183"/>
      <c r="C140" s="183"/>
      <c r="D140" s="183"/>
      <c r="E140" s="183"/>
      <c r="F140" s="183"/>
      <c r="G140" s="183"/>
      <c r="H140" s="245"/>
      <c r="I140" s="110">
        <v>4</v>
      </c>
    </row>
    <row r="141" spans="1:9" ht="12.75">
      <c r="A141" s="244" t="s">
        <v>65</v>
      </c>
      <c r="B141" s="183"/>
      <c r="C141" s="183"/>
      <c r="D141" s="183"/>
      <c r="E141" s="183"/>
      <c r="F141" s="183"/>
      <c r="G141" s="183"/>
      <c r="H141" s="245"/>
      <c r="I141" s="110">
        <v>12</v>
      </c>
    </row>
    <row r="142" spans="1:9" ht="12.75">
      <c r="A142" s="244" t="s">
        <v>66</v>
      </c>
      <c r="B142" s="183"/>
      <c r="C142" s="183"/>
      <c r="D142" s="183"/>
      <c r="E142" s="183"/>
      <c r="F142" s="183"/>
      <c r="G142" s="183"/>
      <c r="H142" s="245"/>
      <c r="I142" s="110">
        <v>1</v>
      </c>
    </row>
    <row r="143" spans="1:9" ht="12.75">
      <c r="A143" s="244" t="s">
        <v>67</v>
      </c>
      <c r="B143" s="183"/>
      <c r="C143" s="183"/>
      <c r="D143" s="183"/>
      <c r="E143" s="183"/>
      <c r="F143" s="183"/>
      <c r="G143" s="183"/>
      <c r="H143" s="245"/>
      <c r="I143" s="110">
        <v>4</v>
      </c>
    </row>
    <row r="144" spans="1:9" ht="12.75" customHeight="1" thickBot="1">
      <c r="A144" s="252" t="s">
        <v>68</v>
      </c>
      <c r="B144" s="253"/>
      <c r="C144" s="253"/>
      <c r="D144" s="253"/>
      <c r="E144" s="253"/>
      <c r="F144" s="253"/>
      <c r="G144" s="253"/>
      <c r="H144" s="254"/>
      <c r="I144" s="147">
        <v>25620</v>
      </c>
    </row>
    <row r="145" spans="1:9" ht="13.5" thickBot="1">
      <c r="A145" s="226" t="s">
        <v>311</v>
      </c>
      <c r="B145" s="227"/>
      <c r="C145" s="227"/>
      <c r="D145" s="227"/>
      <c r="E145" s="227"/>
      <c r="F145" s="227"/>
      <c r="G145" s="227"/>
      <c r="H145" s="227"/>
      <c r="I145" s="228"/>
    </row>
    <row r="146" spans="1:13" ht="12.75" customHeight="1">
      <c r="A146" s="255" t="s">
        <v>308</v>
      </c>
      <c r="B146" s="255"/>
      <c r="C146" s="255"/>
      <c r="D146" s="255"/>
      <c r="E146" s="255"/>
      <c r="F146" s="255"/>
      <c r="G146" s="256">
        <f>SUM(J146+K146+L146)</f>
        <v>0</v>
      </c>
      <c r="H146" s="256"/>
      <c r="I146" s="256"/>
      <c r="J146" s="150">
        <f>SUM('[1]p1'!A177,'[1]p2'!A177,'[1]p3'!A177,'[1]p4'!A177,'[1]p5'!A177,'[1]p6'!A177,'[1]p7'!A177,'[1]p8'!A177,'[1]p9'!A177,'[1]p10'!A177,'[1]p11'!A177,'[1]p12'!A177,'[1]p13'!A177,'[1]p14'!A177,'[1]p15'!A177,'[1]p16'!A177,'[1]p17'!A177,'[1]p18'!A177,'[1]p19'!A177,'[1]p20'!A177,'[1]p21'!A177,'[1]p22'!A177,'[1]p23'!A177,'[1]p24'!A177,'[1]p25'!A177)+SUM('[1]p26'!A177,'[1]p27'!A177,'[1]p28'!A177,'[1]p29'!A177,'[1]p30'!A177,'[1]p31'!A177,'[1]p32'!A177,'[1]p33'!A177,'[1]p34'!A177,'[1]p35'!A177,'[1]p36'!A177,'[1]p37'!A177,'[1]p38'!A177,'[1]p39'!A177,'[1]p40'!A177,'[1]p41'!A177,'[1]p42'!A177,'[1]p43'!A177,'[1]p44'!A177,'[1]p45'!A177,'[1]p46'!A177,'[1]p47'!A177,'[1]p48'!A177,'[1]p49'!A177,'[1]p50'!A177)</f>
        <v>0</v>
      </c>
      <c r="K146" s="150">
        <f>SUM('[1]p1'!A186,'[1]p2'!A186,'[1]p3'!A186,'[1]p4'!A186,'[1]p5'!A186,'[1]p6'!A186,'[1]p7'!A186,'[1]p8'!A186,'[1]p9'!A186,'[1]p10'!A186,'[1]p11'!A186,'[1]p12'!A186,'[1]p13'!A186,'[1]p14'!A186,'[1]p15'!A186,'[1]p16'!A186,'[1]p17'!A186,'[1]p18'!A186,'[1]p19'!A186,'[1]p20'!A186,'[1]p21'!A186,'[1]p22'!A186,'[1]p23'!A186,'[1]p24'!A186,'[1]p25'!A186)+SUM('[1]p26'!A186,'[1]p27'!A186,'[1]p28'!A186,'[1]p29'!A186,'[1]p30'!A186,'[1]p31'!A186,'[1]p32'!A186,'[1]p33'!A186,'[1]p34'!A186,'[1]p35'!A186,'[1]p36'!A186,'[1]p37'!A186,'[1]p38'!A186,'[1]p39'!A186,'[1]p40'!A186,'[1]p41'!A186,'[1]p42'!A186,'[1]p43'!A186,'[1]p44'!A186,'[1]p45'!A186,'[1]p46'!A186,'[1]p47'!A186,'[1]p48'!A186,'[1]p49'!A186,'[1]p50'!A186)</f>
        <v>0</v>
      </c>
      <c r="L146" s="150">
        <f>SUM('[1]p1'!A195,'[1]p2'!A195,'[1]p3'!A195,'[1]p4'!A195,'[1]p5'!A195,'[1]p6'!A195,'[1]p7'!A195,'[1]p8'!A195,'[1]p9'!A195,'[1]p10'!A195,'[1]p11'!A195,'[1]p12'!A195,'[1]p13'!A195,'[1]p14'!A195,'[1]p15'!A195,'[1]p16'!A195,'[1]p17'!A195,'[1]p18'!A195,'[1]p19'!A195,'[1]p20'!A195,'[1]p21'!A195,'[1]p22'!A195,'[1]p23'!A195,'[1]p24'!A195,'[1]p25'!A195)+SUM('[1]p26'!A195,'[1]p27'!A195,'[1]p28'!A195,'[1]p29'!A195,'[1]p30'!A195,'[1]p31'!A195,'[1]p32'!A195,'[1]p33'!A195,'[1]p34'!A195,'[1]p35'!A195,'[1]p36'!A195,'[1]p37'!A195,'[1]p38'!A195,'[1]p39'!A195,'[1]p40'!A195,'[1]p41'!A195,'[1]p42'!A195,'[1]p43'!A195,'[1]p44'!A195,'[1]p45'!A195,'[1]p46'!A195,'[1]p47'!A195,'[1]p48'!A195,'[1]p49'!A195,'[1]p50'!A195)</f>
        <v>0</v>
      </c>
      <c r="M146" s="150"/>
    </row>
    <row r="147" spans="1:13" ht="12.75" customHeight="1">
      <c r="A147" s="287" t="s">
        <v>312</v>
      </c>
      <c r="B147" s="287"/>
      <c r="C147" s="287"/>
      <c r="D147" s="287"/>
      <c r="E147" s="287"/>
      <c r="F147" s="287"/>
      <c r="G147" s="355">
        <f>SUM(J147+K147+L147)</f>
        <v>0</v>
      </c>
      <c r="H147" s="355"/>
      <c r="I147" s="355"/>
      <c r="J147" s="150">
        <f>SUM('[1]p1'!D177,'[1]p2'!D177,'[1]p3'!D177,'[1]p4'!D177,'[1]p5'!D177,'[1]p6'!D177,'[1]p7'!D177,'[1]p8'!D177,'[1]p9'!D177,'[1]p10'!D177,'[1]p11'!D177,'[1]p12'!D177,'[1]p13'!D177,'[1]p14'!D177,'[1]p15'!D177,'[1]p16'!D177,'[1]p17'!D177,'[1]p18'!D177,'[1]p19'!D177,'[1]p20'!D177,'[1]p21'!D177,'[1]p22'!D177,'[1]p23'!D177,'[1]p24'!D177,'[1]p25'!D177)+SUM('[1]p26'!D177,'[1]p27'!D177,'[1]p28'!D177,'[1]p29'!D177,'[1]p30'!D177,'[1]p31'!D177,'[1]p32'!D177,'[1]p33'!D177,'[1]p34'!D177,'[1]p35'!D177,'[1]p36'!D177,'[1]p37'!D177,'[1]p38'!D177,'[1]p39'!D177,'[1]p40'!D177,'[1]p41'!D177,'[1]p42'!D177,'[1]p43'!D177,'[1]p44'!D177,'[1]p45'!D177,'[1]p46'!D177,'[1]p47'!D177,'[1]p48'!D177,'[1]p49'!D177,'[1]p50'!D177)</f>
        <v>0</v>
      </c>
      <c r="K147" s="150">
        <f>SUM('[1]p1'!D186,'[1]p2'!D186,'[1]p3'!D186,'[1]p4'!D186,'[1]p5'!D186,'[1]p6'!D186,'[1]p7'!D186,'[1]p8'!D186,'[1]p9'!D186,'[1]p10'!D186,'[1]p11'!D186,'[1]p12'!D186,'[1]p13'!D186,'[1]p14'!D186,'[1]p15'!D186,'[1]p16'!D186,'[1]p17'!D186,'[1]p18'!D186,'[1]p19'!D186,'[1]p20'!D186,'[1]p21'!D186,'[1]p22'!D186,'[1]p23'!D186,'[1]p24'!D186,'[1]p25'!D186)+SUM('[1]p26'!D186,'[1]p27'!D186,'[1]p28'!D186,'[1]p29'!D186,'[1]p30'!D186,'[1]p31'!D186,'[1]p32'!D186,'[1]p33'!D186,'[1]p34'!D186,'[1]p35'!D186,'[1]p36'!D186,'[1]p37'!D186,'[1]p38'!D186,'[1]p39'!D186,'[1]p40'!D186,'[1]p41'!D186,'[1]p42'!D186,'[1]p43'!D186,'[1]p44'!D186,'[1]p45'!D186,'[1]p46'!D186,'[1]p47'!D186,'[1]p48'!D186,'[1]p49'!D186,'[1]p50'!D186)</f>
        <v>0</v>
      </c>
      <c r="L147" s="150">
        <f>SUM('[1]p1'!D195,'[1]p2'!D195,'[1]p3'!D195,'[1]p4'!D195,'[1]p5'!D195,'[1]p6'!D195,'[1]p7'!D195,'[1]p8'!D195,'[1]p9'!D195,'[1]p10'!D195,'[1]p11'!D195,'[1]p12'!D195,'[1]p13'!D195,'[1]p14'!D195,'[1]p15'!D195,'[1]p16'!D195,'[1]p17'!D195,'[1]p18'!D195,'[1]p19'!D195,'[1]p20'!D195,'[1]p21'!D195,'[1]p22'!D195,'[1]p23'!D195,'[1]p24'!D195,'[1]p25'!D195)+SUM('[1]p26'!D195,'[1]p27'!D195,'[1]p28'!D195,'[1]p29'!D195,'[1]p30'!D195,'[1]p31'!D195,'[1]p32'!D195,'[1]p33'!D195,'[1]p34'!D195,'[1]p35'!D195,'[1]p36'!D195,'[1]p37'!D195,'[1]p38'!D195,'[1]p39'!D195,'[1]p40'!D195,'[1]p41'!D195,'[1]p42'!D195,'[1]p43'!D195,'[1]p44'!D195,'[1]p45'!D195,'[1]p46'!D195,'[1]p47'!D195,'[1]p48'!D195,'[1]p49'!D195,'[1]p50'!D195)</f>
        <v>0</v>
      </c>
      <c r="M147" s="150"/>
    </row>
    <row r="148" spans="1:13" ht="12.75" customHeight="1">
      <c r="A148" s="287" t="s">
        <v>309</v>
      </c>
      <c r="B148" s="287"/>
      <c r="C148" s="287"/>
      <c r="D148" s="287"/>
      <c r="E148" s="287"/>
      <c r="F148" s="287"/>
      <c r="G148" s="355">
        <f>SUM(J148+K148+L148)</f>
        <v>0</v>
      </c>
      <c r="H148" s="355"/>
      <c r="I148" s="355"/>
      <c r="J148" s="150">
        <f>SUM('[1]p1'!G177,'[1]p2'!G177,'[1]p3'!G177,'[1]p4'!G177,'[1]p5'!G177,'[1]p6'!G177,'[1]p7'!G177,'[1]p8'!G177,'[1]p9'!G177,'[1]p10'!G177,'[1]p11'!G177,'[1]p12'!G177,'[1]p13'!G177,'[1]p14'!G177,'[1]p15'!G177,'[1]p16'!G177,'[1]p17'!G177,'[1]p18'!G177,'[1]p19'!G177,'[1]p20'!G177,'[1]p21'!G177,'[1]p22'!G177,'[1]p23'!G177,'[1]p24'!G177,'[1]p25'!G177)+SUM('[1]p26'!G177,'[1]p27'!G177,'[1]p28'!G177,'[1]p29'!G177,'[1]p30'!G177,'[1]p31'!G177,'[1]p32'!G177,'[1]p33'!G177,'[1]p34'!G177,'[1]p35'!G177,'[1]p36'!G177,'[1]p37'!G177,'[1]p38'!G177,'[1]p39'!G177,'[1]p40'!G177,'[1]p41'!G177,'[1]p42'!G177,'[1]p43'!G177,'[1]p44'!G177,'[1]p45'!G177,'[1]p46'!G177,'[1]p47'!G177,'[1]p48'!G177,'[1]p49'!G177,'[1]p50'!G177)</f>
        <v>0</v>
      </c>
      <c r="K148" s="150">
        <f>SUM('[1]p1'!G186,'[1]p2'!G186,'[1]p3'!G186,'[1]p4'!G186,'[1]p5'!G186,'[1]p6'!G186,'[1]p7'!G186,'[1]p8'!G186,'[1]p9'!G186,'[1]p10'!G186,'[1]p11'!G186,'[1]p12'!G186,'[1]p13'!G186,'[1]p14'!G186,'[1]p15'!G186,'[1]p16'!G186,'[1]p17'!G186,'[1]p18'!G186,'[1]p19'!G186,'[1]p20'!G186,'[1]p21'!G186,'[1]p22'!G186,'[1]p23'!G186,'[1]p24'!G186,'[1]p25'!G186)+SUM('[1]p26'!G186,'[1]p27'!G186,'[1]p28'!G186,'[1]p29'!G186,'[1]p30'!G186,'[1]p31'!G186,'[1]p32'!G186,'[1]p33'!G186,'[1]p34'!G186,'[1]p35'!G186,'[1]p36'!G186,'[1]p37'!G186,'[1]p38'!G186,'[1]p39'!G186,'[1]p40'!G186,'[1]p41'!G186,'[1]p42'!G186,'[1]p43'!G186,'[1]p44'!G186,'[1]p45'!G186,'[1]p46'!G186,'[1]p47'!G186,'[1]p48'!G186,'[1]p49'!G186,'[1]p50'!G186)</f>
        <v>0</v>
      </c>
      <c r="L148" s="150">
        <f>SUM('[1]p1'!G195,'[1]p2'!G195,'[1]p3'!G195,'[1]p4'!G195,'[1]p5'!G195,'[1]p6'!G195,'[1]p7'!G195,'[1]p8'!G195,'[1]p9'!G195,'[1]p10'!G195,'[1]p11'!G195,'[1]p12'!G195,'[1]p13'!G195,'[1]p14'!G195,'[1]p15'!G195,'[1]p16'!G195,'[1]p17'!G195,'[1]p18'!G195,'[1]p19'!G195,'[1]p20'!G195,'[1]p21'!G195,'[1]p22'!G195,'[1]p23'!G195,'[1]p24'!G195,'[1]p25'!G195)+SUM('[1]p26'!G195,'[1]p27'!G195,'[1]p28'!G195,'[1]p29'!G195,'[1]p30'!G195,'[1]p31'!G195,'[1]p32'!G195,'[1]p33'!G195,'[1]p34'!G195,'[1]p35'!G195,'[1]p36'!G195,'[1]p37'!G195,'[1]p38'!G195,'[1]p39'!G195,'[1]p40'!G195,'[1]p41'!G195,'[1]p42'!G195,'[1]p43'!G195,'[1]p44'!G195,'[1]p45'!G195,'[1]p46'!G195,'[1]p47'!G195,'[1]p48'!G195,'[1]p49'!G195,'[1]p50'!G195)</f>
        <v>0</v>
      </c>
      <c r="M148" s="150"/>
    </row>
    <row r="149" spans="1:13" ht="13.5" customHeight="1" thickBot="1">
      <c r="A149" s="356" t="s">
        <v>310</v>
      </c>
      <c r="B149" s="356"/>
      <c r="C149" s="356"/>
      <c r="D149" s="356"/>
      <c r="E149" s="356"/>
      <c r="F149" s="356"/>
      <c r="G149" s="357">
        <f>SUM(J149+K149+L149)</f>
        <v>0</v>
      </c>
      <c r="H149" s="357"/>
      <c r="I149" s="357"/>
      <c r="J149" s="150">
        <f>SUM('[1]p1'!J177,'[1]p2'!J177,'[1]p3'!J177,'[1]p4'!J177,'[1]p5'!J177,'[1]p6'!J177,'[1]p7'!J177,'[1]p8'!J177,'[1]p9'!J177,'[1]p10'!J177,'[1]p11'!J177,'[1]p12'!J177,'[1]p13'!J177,'[1]p14'!J177,'[1]p15'!J177,'[1]p16'!J177,'[1]p17'!J177,'[1]p18'!J177,'[1]p19'!J177,'[1]p20'!J177,'[1]p21'!J177,'[1]p22'!J177,'[1]p23'!J177,'[1]p24'!J177,'[1]p25'!J177)+SUM('[1]p26'!J177,'[1]p27'!J177,'[1]p28'!J177,'[1]p29'!J177,'[1]p30'!J177,'[1]p31'!J177,'[1]p32'!J177,'[1]p33'!J177,'[1]p34'!J177,'[1]p35'!J177,'[1]p36'!J177,'[1]p37'!J177,'[1]p38'!J177,'[1]p39'!J177,'[1]p40'!J177,'[1]p41'!J177,'[1]p42'!J177,'[1]p43'!J177,'[1]p44'!J177,'[1]p45'!J177,'[1]p46'!J177,'[1]p47'!J177,'[1]p48'!J177,'[1]p49'!J177,'[1]p50'!J177)</f>
        <v>0</v>
      </c>
      <c r="K149" s="150">
        <f>SUM('[1]p1'!J186,'[1]p2'!J186,'[1]p3'!J186,'[1]p4'!J186,'[1]p5'!J186,'[1]p6'!J186,'[1]p7'!J186,'[1]p8'!J186,'[1]p9'!J186,'[1]p10'!J186,'[1]p11'!J186,'[1]p12'!J186,'[1]p13'!J186,'[1]p14'!J186,'[1]p15'!J186,'[1]p16'!J186,'[1]p17'!J186,'[1]p18'!J186,'[1]p19'!J186,'[1]p20'!J186,'[1]p21'!J186,'[1]p22'!J186,'[1]p23'!J186,'[1]p24'!J186,'[1]p25'!J186)+SUM('[1]p26'!J186,'[1]p27'!J186,'[1]p28'!J186,'[1]p29'!J186,'[1]p30'!J186,'[1]p31'!J186,'[1]p32'!J186,'[1]p33'!J186,'[1]p34'!J186,'[1]p35'!J186,'[1]p36'!J186,'[1]p37'!J186,'[1]p38'!J186,'[1]p39'!J186,'[1]p40'!J186,'[1]p41'!J186,'[1]p42'!J186,'[1]p43'!J186,'[1]p44'!J186,'[1]p45'!J186,'[1]p46'!J186,'[1]p47'!J186,'[1]p48'!J186,'[1]p49'!J186,'[1]p50'!J186)</f>
        <v>0</v>
      </c>
      <c r="L149" s="150">
        <f>SUM('[1]p1'!J195,'[1]p2'!J195,'[1]p3'!J195,'[1]p4'!J195,'[1]p5'!J195,'[1]p6'!J195,'[1]p7'!J195,'[1]p8'!J195,'[1]p9'!J195,'[1]p10'!J195,'[1]p11'!J195,'[1]p12'!J195,'[1]p13'!J195,'[1]p14'!J195,'[1]p15'!J195,'[1]p16'!J195,'[1]p17'!J195,'[1]p18'!J195,'[1]p19'!J195,'[1]p20'!J195,'[1]p21'!J195,'[1]p22'!J195,'[1]p23'!J195,'[1]p24'!J195,'[1]p25'!J195)+SUM('[1]p26'!J195,'[1]p27'!J195,'[1]p28'!J195,'[1]p29'!J195,'[1]p30'!J195,'[1]p31'!J195,'[1]p32'!J195,'[1]p33'!J195,'[1]p34'!J195,'[1]p35'!J195,'[1]p36'!J195,'[1]p37'!J195,'[1]p38'!J195,'[1]p39'!J195,'[1]p40'!J195,'[1]p41'!J195,'[1]p42'!J195,'[1]p43'!J195,'[1]p44'!J195,'[1]p45'!J195,'[1]p46'!J195,'[1]p47'!J195,'[1]p48'!J195,'[1]p49'!J195,'[1]p50'!J195)</f>
        <v>0</v>
      </c>
      <c r="M149" s="150"/>
    </row>
    <row r="150" spans="1:13" ht="13.5" customHeight="1" thickBo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50"/>
      <c r="K150" s="150"/>
      <c r="L150" s="150"/>
      <c r="M150" s="150"/>
    </row>
    <row r="151" spans="1:9" ht="12.75" hidden="1">
      <c r="A151" s="151"/>
      <c r="B151" s="151"/>
      <c r="C151" s="151"/>
      <c r="D151" s="151"/>
      <c r="E151" s="151"/>
      <c r="F151" s="151"/>
      <c r="G151" s="151"/>
      <c r="H151" s="151"/>
      <c r="I151" s="151"/>
    </row>
    <row r="152" spans="1:9" ht="12.75" hidden="1">
      <c r="A152" s="151"/>
      <c r="B152" s="151"/>
      <c r="C152" s="151"/>
      <c r="D152" s="151"/>
      <c r="E152" s="151"/>
      <c r="F152" s="151"/>
      <c r="G152" s="151"/>
      <c r="H152" s="151"/>
      <c r="I152" s="151"/>
    </row>
    <row r="153" spans="1:9" ht="12.75" hidden="1">
      <c r="A153" s="151"/>
      <c r="B153" s="151"/>
      <c r="C153" s="151"/>
      <c r="D153" s="151"/>
      <c r="E153" s="151"/>
      <c r="F153" s="151"/>
      <c r="G153" s="151"/>
      <c r="H153" s="151"/>
      <c r="I153" s="151"/>
    </row>
    <row r="154" spans="1:9" ht="12.75" hidden="1">
      <c r="A154" s="151"/>
      <c r="B154" s="151"/>
      <c r="C154" s="151"/>
      <c r="D154" s="151"/>
      <c r="E154" s="151"/>
      <c r="F154" s="151"/>
      <c r="G154" s="151"/>
      <c r="H154" s="151"/>
      <c r="I154" s="151"/>
    </row>
    <row r="155" spans="1:9" ht="12.75" hidden="1">
      <c r="A155" s="151"/>
      <c r="B155" s="151"/>
      <c r="C155" s="151"/>
      <c r="D155" s="151"/>
      <c r="E155" s="151"/>
      <c r="F155" s="151"/>
      <c r="G155" s="151"/>
      <c r="H155" s="151"/>
      <c r="I155" s="151"/>
    </row>
    <row r="156" spans="1:9" ht="13.5" thickBot="1">
      <c r="A156" s="226" t="s">
        <v>250</v>
      </c>
      <c r="B156" s="227"/>
      <c r="C156" s="227"/>
      <c r="D156" s="227"/>
      <c r="E156" s="227"/>
      <c r="F156" s="227"/>
      <c r="G156" s="227"/>
      <c r="H156" s="227"/>
      <c r="I156" s="228"/>
    </row>
    <row r="157" spans="1:9" ht="13.5" thickBot="1">
      <c r="A157" s="173" t="s">
        <v>139</v>
      </c>
      <c r="B157" s="175"/>
      <c r="C157" s="175"/>
      <c r="D157" s="175"/>
      <c r="E157" s="175"/>
      <c r="F157" s="175"/>
      <c r="G157" s="175"/>
      <c r="H157" s="174"/>
      <c r="I157" s="145" t="s">
        <v>112</v>
      </c>
    </row>
    <row r="158" spans="1:9" ht="12.75">
      <c r="A158" s="358" t="s">
        <v>330</v>
      </c>
      <c r="B158" s="250"/>
      <c r="C158" s="250"/>
      <c r="D158" s="250"/>
      <c r="E158" s="250"/>
      <c r="F158" s="250"/>
      <c r="G158" s="250"/>
      <c r="H158" s="359"/>
      <c r="I158" s="152">
        <v>0</v>
      </c>
    </row>
    <row r="159" spans="1:9" ht="12.75">
      <c r="A159" s="182" t="s">
        <v>329</v>
      </c>
      <c r="B159" s="183"/>
      <c r="C159" s="183"/>
      <c r="D159" s="183"/>
      <c r="E159" s="183"/>
      <c r="F159" s="183"/>
      <c r="G159" s="183"/>
      <c r="H159" s="184"/>
      <c r="I159" s="153">
        <v>1</v>
      </c>
    </row>
    <row r="160" spans="1:9" ht="12.75">
      <c r="A160" s="182" t="s">
        <v>331</v>
      </c>
      <c r="B160" s="183"/>
      <c r="C160" s="183"/>
      <c r="D160" s="183"/>
      <c r="E160" s="183"/>
      <c r="F160" s="183"/>
      <c r="G160" s="183"/>
      <c r="H160" s="184"/>
      <c r="I160" s="153">
        <v>0</v>
      </c>
    </row>
    <row r="161" spans="1:9" ht="12.75">
      <c r="A161" s="182" t="s">
        <v>332</v>
      </c>
      <c r="B161" s="183"/>
      <c r="C161" s="183"/>
      <c r="D161" s="183"/>
      <c r="E161" s="183"/>
      <c r="F161" s="183"/>
      <c r="G161" s="183"/>
      <c r="H161" s="184"/>
      <c r="I161" s="153">
        <v>1</v>
      </c>
    </row>
    <row r="162" spans="1:9" ht="12.75">
      <c r="A162" s="182" t="s">
        <v>326</v>
      </c>
      <c r="B162" s="183"/>
      <c r="C162" s="183"/>
      <c r="D162" s="183"/>
      <c r="E162" s="183"/>
      <c r="F162" s="183"/>
      <c r="G162" s="183"/>
      <c r="H162" s="184"/>
      <c r="I162" s="153">
        <v>0</v>
      </c>
    </row>
    <row r="163" spans="1:9" ht="12.75">
      <c r="A163" s="182" t="s">
        <v>327</v>
      </c>
      <c r="B163" s="183"/>
      <c r="C163" s="183"/>
      <c r="D163" s="183"/>
      <c r="E163" s="183"/>
      <c r="F163" s="183"/>
      <c r="G163" s="183"/>
      <c r="H163" s="184"/>
      <c r="I163" s="153">
        <v>6</v>
      </c>
    </row>
    <row r="164" spans="1:9" ht="12.75">
      <c r="A164" s="182" t="s">
        <v>328</v>
      </c>
      <c r="B164" s="183"/>
      <c r="C164" s="183"/>
      <c r="D164" s="183"/>
      <c r="E164" s="183"/>
      <c r="F164" s="183"/>
      <c r="G164" s="183"/>
      <c r="H164" s="184"/>
      <c r="I164" s="153">
        <v>1</v>
      </c>
    </row>
    <row r="165" spans="1:9" ht="12.75">
      <c r="A165" s="182" t="s">
        <v>157</v>
      </c>
      <c r="B165" s="183"/>
      <c r="C165" s="183"/>
      <c r="D165" s="183"/>
      <c r="E165" s="183"/>
      <c r="F165" s="183"/>
      <c r="G165" s="183"/>
      <c r="H165" s="184"/>
      <c r="I165" s="153">
        <v>5</v>
      </c>
    </row>
    <row r="166" spans="1:9" ht="12.75">
      <c r="A166" s="182" t="s">
        <v>158</v>
      </c>
      <c r="B166" s="183"/>
      <c r="C166" s="183"/>
      <c r="D166" s="183"/>
      <c r="E166" s="183"/>
      <c r="F166" s="183"/>
      <c r="G166" s="183"/>
      <c r="H166" s="184"/>
      <c r="I166" s="153">
        <v>0</v>
      </c>
    </row>
    <row r="167" spans="1:9" ht="12.75">
      <c r="A167" s="257" t="s">
        <v>160</v>
      </c>
      <c r="B167" s="258"/>
      <c r="C167" s="258"/>
      <c r="D167" s="258"/>
      <c r="E167" s="258"/>
      <c r="F167" s="258"/>
      <c r="G167" s="258"/>
      <c r="H167" s="259"/>
      <c r="I167" s="153">
        <v>0</v>
      </c>
    </row>
    <row r="168" spans="1:9" ht="12.75">
      <c r="A168" s="182" t="s">
        <v>161</v>
      </c>
      <c r="B168" s="183"/>
      <c r="C168" s="183"/>
      <c r="D168" s="183"/>
      <c r="E168" s="183"/>
      <c r="F168" s="183"/>
      <c r="G168" s="183"/>
      <c r="H168" s="184"/>
      <c r="I168" s="153">
        <v>0</v>
      </c>
    </row>
    <row r="169" spans="1:9" ht="12.75">
      <c r="A169" s="182" t="s">
        <v>54</v>
      </c>
      <c r="B169" s="183"/>
      <c r="C169" s="183"/>
      <c r="D169" s="183"/>
      <c r="E169" s="183"/>
      <c r="F169" s="183"/>
      <c r="G169" s="183"/>
      <c r="H169" s="184"/>
      <c r="I169" s="153">
        <v>0</v>
      </c>
    </row>
    <row r="170" spans="1:9" ht="12.75">
      <c r="A170" s="182" t="s">
        <v>55</v>
      </c>
      <c r="B170" s="183"/>
      <c r="C170" s="183"/>
      <c r="D170" s="183"/>
      <c r="E170" s="183"/>
      <c r="F170" s="183"/>
      <c r="G170" s="183"/>
      <c r="H170" s="184"/>
      <c r="I170" s="153">
        <v>0</v>
      </c>
    </row>
    <row r="171" spans="1:9" ht="12.75">
      <c r="A171" s="182" t="s">
        <v>319</v>
      </c>
      <c r="B171" s="183"/>
      <c r="C171" s="183"/>
      <c r="D171" s="183"/>
      <c r="E171" s="183"/>
      <c r="F171" s="183"/>
      <c r="G171" s="183"/>
      <c r="H171" s="184"/>
      <c r="I171" s="153">
        <v>0</v>
      </c>
    </row>
    <row r="172" spans="1:9" ht="12.75">
      <c r="A172" s="182" t="s">
        <v>320</v>
      </c>
      <c r="B172" s="183"/>
      <c r="C172" s="183"/>
      <c r="D172" s="183"/>
      <c r="E172" s="183"/>
      <c r="F172" s="183"/>
      <c r="G172" s="183"/>
      <c r="H172" s="184"/>
      <c r="I172" s="153">
        <v>0</v>
      </c>
    </row>
    <row r="173" spans="1:9" ht="12.75">
      <c r="A173" s="182" t="s">
        <v>230</v>
      </c>
      <c r="B173" s="183"/>
      <c r="C173" s="183"/>
      <c r="D173" s="183"/>
      <c r="E173" s="183"/>
      <c r="F173" s="183"/>
      <c r="G173" s="183"/>
      <c r="H173" s="184"/>
      <c r="I173" s="153">
        <v>0</v>
      </c>
    </row>
    <row r="174" spans="1:9" ht="12.75">
      <c r="A174" s="182" t="s">
        <v>231</v>
      </c>
      <c r="B174" s="183"/>
      <c r="C174" s="183"/>
      <c r="D174" s="183"/>
      <c r="E174" s="183"/>
      <c r="F174" s="183"/>
      <c r="G174" s="183"/>
      <c r="H174" s="184"/>
      <c r="I174" s="153">
        <v>0</v>
      </c>
    </row>
    <row r="175" spans="1:9" ht="12.75">
      <c r="A175" s="182" t="s">
        <v>317</v>
      </c>
      <c r="B175" s="183"/>
      <c r="C175" s="183"/>
      <c r="D175" s="183"/>
      <c r="E175" s="183"/>
      <c r="F175" s="183"/>
      <c r="G175" s="183"/>
      <c r="H175" s="184"/>
      <c r="I175" s="153">
        <v>0</v>
      </c>
    </row>
    <row r="176" spans="1:9" ht="12.75">
      <c r="A176" s="182" t="s">
        <v>318</v>
      </c>
      <c r="B176" s="183"/>
      <c r="C176" s="183"/>
      <c r="D176" s="183"/>
      <c r="E176" s="183"/>
      <c r="F176" s="183"/>
      <c r="G176" s="183"/>
      <c r="H176" s="184"/>
      <c r="I176" s="153">
        <v>0</v>
      </c>
    </row>
    <row r="177" spans="1:9" ht="12.75">
      <c r="A177" s="182" t="s">
        <v>162</v>
      </c>
      <c r="B177" s="183"/>
      <c r="C177" s="183"/>
      <c r="D177" s="183"/>
      <c r="E177" s="183"/>
      <c r="F177" s="183"/>
      <c r="G177" s="183"/>
      <c r="H177" s="184"/>
      <c r="I177" s="153">
        <v>1</v>
      </c>
    </row>
    <row r="178" spans="1:9" ht="12.75">
      <c r="A178" s="182" t="s">
        <v>163</v>
      </c>
      <c r="B178" s="183"/>
      <c r="C178" s="183"/>
      <c r="D178" s="183"/>
      <c r="E178" s="183"/>
      <c r="F178" s="183"/>
      <c r="G178" s="183"/>
      <c r="H178" s="184"/>
      <c r="I178" s="153">
        <v>0</v>
      </c>
    </row>
    <row r="179" spans="1:9" ht="12.75">
      <c r="A179" s="182" t="s">
        <v>164</v>
      </c>
      <c r="B179" s="183"/>
      <c r="C179" s="183"/>
      <c r="D179" s="183"/>
      <c r="E179" s="183"/>
      <c r="F179" s="183"/>
      <c r="G179" s="183"/>
      <c r="H179" s="184"/>
      <c r="I179" s="153">
        <v>0</v>
      </c>
    </row>
    <row r="180" spans="1:9" ht="12.75">
      <c r="A180" s="182" t="s">
        <v>165</v>
      </c>
      <c r="B180" s="183"/>
      <c r="C180" s="183"/>
      <c r="D180" s="183"/>
      <c r="E180" s="183"/>
      <c r="F180" s="183"/>
      <c r="G180" s="183"/>
      <c r="H180" s="184"/>
      <c r="I180" s="153">
        <v>0</v>
      </c>
    </row>
    <row r="181" spans="1:9" ht="12.75">
      <c r="A181" s="182" t="s">
        <v>166</v>
      </c>
      <c r="B181" s="183"/>
      <c r="C181" s="183"/>
      <c r="D181" s="183"/>
      <c r="E181" s="183"/>
      <c r="F181" s="183"/>
      <c r="G181" s="183"/>
      <c r="H181" s="184"/>
      <c r="I181" s="153">
        <v>0</v>
      </c>
    </row>
    <row r="182" spans="1:9" ht="12.75">
      <c r="A182" s="182" t="s">
        <v>167</v>
      </c>
      <c r="B182" s="183"/>
      <c r="C182" s="183"/>
      <c r="D182" s="183"/>
      <c r="E182" s="183"/>
      <c r="F182" s="183"/>
      <c r="G182" s="183"/>
      <c r="H182" s="184"/>
      <c r="I182" s="153">
        <v>0</v>
      </c>
    </row>
    <row r="183" spans="1:9" ht="12.75">
      <c r="A183" s="182" t="s">
        <v>168</v>
      </c>
      <c r="B183" s="183"/>
      <c r="C183" s="183"/>
      <c r="D183" s="183"/>
      <c r="E183" s="183"/>
      <c r="F183" s="183"/>
      <c r="G183" s="183"/>
      <c r="H183" s="184"/>
      <c r="I183" s="153">
        <v>0</v>
      </c>
    </row>
    <row r="184" spans="1:9" ht="12.75">
      <c r="A184" s="182" t="s">
        <v>169</v>
      </c>
      <c r="B184" s="183"/>
      <c r="C184" s="183"/>
      <c r="D184" s="183"/>
      <c r="E184" s="183"/>
      <c r="F184" s="183"/>
      <c r="G184" s="183"/>
      <c r="H184" s="184"/>
      <c r="I184" s="153">
        <v>0</v>
      </c>
    </row>
    <row r="185" spans="1:9" ht="12.75">
      <c r="A185" s="182" t="s">
        <v>170</v>
      </c>
      <c r="B185" s="183"/>
      <c r="C185" s="183"/>
      <c r="D185" s="183"/>
      <c r="E185" s="183"/>
      <c r="F185" s="183"/>
      <c r="G185" s="183"/>
      <c r="H185" s="184"/>
      <c r="I185" s="153">
        <v>0</v>
      </c>
    </row>
    <row r="186" spans="1:9" ht="12.75">
      <c r="A186" s="182" t="s">
        <v>171</v>
      </c>
      <c r="B186" s="183"/>
      <c r="C186" s="183"/>
      <c r="D186" s="183"/>
      <c r="E186" s="183"/>
      <c r="F186" s="183"/>
      <c r="G186" s="183"/>
      <c r="H186" s="184"/>
      <c r="I186" s="153">
        <v>0</v>
      </c>
    </row>
    <row r="187" spans="1:9" ht="12.75">
      <c r="A187" s="182" t="s">
        <v>172</v>
      </c>
      <c r="B187" s="183"/>
      <c r="C187" s="183"/>
      <c r="D187" s="183"/>
      <c r="E187" s="183"/>
      <c r="F187" s="183"/>
      <c r="G187" s="183"/>
      <c r="H187" s="184"/>
      <c r="I187" s="153">
        <v>0</v>
      </c>
    </row>
    <row r="188" spans="1:9" ht="12.75">
      <c r="A188" s="182" t="s">
        <v>232</v>
      </c>
      <c r="B188" s="183"/>
      <c r="C188" s="183"/>
      <c r="D188" s="183"/>
      <c r="E188" s="183"/>
      <c r="F188" s="183"/>
      <c r="G188" s="183"/>
      <c r="H188" s="184"/>
      <c r="I188" s="153">
        <v>16</v>
      </c>
    </row>
    <row r="189" spans="1:9" ht="12.75">
      <c r="A189" s="182" t="s">
        <v>324</v>
      </c>
      <c r="B189" s="183"/>
      <c r="C189" s="183"/>
      <c r="D189" s="183"/>
      <c r="E189" s="183"/>
      <c r="F189" s="183"/>
      <c r="G189" s="183"/>
      <c r="H189" s="184"/>
      <c r="I189" s="153">
        <v>0</v>
      </c>
    </row>
    <row r="190" spans="1:9" ht="12.75">
      <c r="A190" s="182" t="s">
        <v>322</v>
      </c>
      <c r="B190" s="183"/>
      <c r="C190" s="183"/>
      <c r="D190" s="183"/>
      <c r="E190" s="183"/>
      <c r="F190" s="183"/>
      <c r="G190" s="183"/>
      <c r="H190" s="184"/>
      <c r="I190" s="153">
        <v>6</v>
      </c>
    </row>
    <row r="191" spans="1:9" ht="12.75">
      <c r="A191" s="182" t="s">
        <v>321</v>
      </c>
      <c r="B191" s="183"/>
      <c r="C191" s="183"/>
      <c r="D191" s="183"/>
      <c r="E191" s="183"/>
      <c r="F191" s="183"/>
      <c r="G191" s="183"/>
      <c r="H191" s="184"/>
      <c r="I191" s="153">
        <v>11</v>
      </c>
    </row>
    <row r="192" spans="1:9" ht="12.75">
      <c r="A192" s="182" t="s">
        <v>323</v>
      </c>
      <c r="B192" s="183"/>
      <c r="C192" s="183"/>
      <c r="D192" s="183"/>
      <c r="E192" s="183"/>
      <c r="F192" s="183"/>
      <c r="G192" s="183"/>
      <c r="H192" s="184"/>
      <c r="I192" s="153">
        <v>11</v>
      </c>
    </row>
    <row r="193" spans="1:9" ht="13.5" thickBot="1">
      <c r="A193" s="182" t="s">
        <v>325</v>
      </c>
      <c r="B193" s="183"/>
      <c r="C193" s="183"/>
      <c r="D193" s="183"/>
      <c r="E193" s="183"/>
      <c r="F193" s="183"/>
      <c r="G193" s="183"/>
      <c r="H193" s="184"/>
      <c r="I193" s="153">
        <v>16</v>
      </c>
    </row>
    <row r="194" spans="1:9" ht="15" customHeight="1" thickBot="1">
      <c r="A194" s="168"/>
      <c r="B194" s="168"/>
      <c r="C194" s="168"/>
      <c r="D194" s="168"/>
      <c r="E194" s="168"/>
      <c r="F194" s="168"/>
      <c r="G194" s="168"/>
      <c r="H194" s="168"/>
      <c r="I194" s="168"/>
    </row>
    <row r="195" spans="1:9" ht="14.25" thickBot="1" thickTop="1">
      <c r="A195" s="268" t="s">
        <v>251</v>
      </c>
      <c r="B195" s="269"/>
      <c r="C195" s="269"/>
      <c r="D195" s="269"/>
      <c r="E195" s="269"/>
      <c r="F195" s="269"/>
      <c r="G195" s="269"/>
      <c r="H195" s="269"/>
      <c r="I195" s="270"/>
    </row>
    <row r="196" spans="1:9" ht="13.5" customHeight="1" thickBot="1" thickTop="1">
      <c r="A196" s="271"/>
      <c r="B196" s="271"/>
      <c r="C196" s="271"/>
      <c r="D196" s="271"/>
      <c r="E196" s="271"/>
      <c r="F196" s="271"/>
      <c r="G196" s="271"/>
      <c r="H196" s="271"/>
      <c r="I196" s="271"/>
    </row>
    <row r="197" spans="1:9" ht="13.5" thickBot="1">
      <c r="A197" s="364" t="s">
        <v>139</v>
      </c>
      <c r="B197" s="364"/>
      <c r="C197" s="364"/>
      <c r="D197" s="141" t="s">
        <v>15</v>
      </c>
      <c r="E197" s="365" t="s">
        <v>10</v>
      </c>
      <c r="F197" s="365"/>
      <c r="G197" s="365" t="s">
        <v>9</v>
      </c>
      <c r="H197" s="365"/>
      <c r="I197" s="365"/>
    </row>
    <row r="198" spans="1:9" ht="13.5" customHeight="1">
      <c r="A198" s="366" t="s">
        <v>86</v>
      </c>
      <c r="B198" s="367"/>
      <c r="C198" s="368"/>
      <c r="D198" s="81">
        <f>SUM('[1]p1'!L21,'[1]p2'!L21,'[1]p3'!L21,'[1]p4'!L21,'[1]p5'!L21,'[1]p6'!L21,'[1]p7'!L21,'[1]p8'!L21,'[1]p9'!L21,'[1]p10'!L21,'[1]p11'!L21,'[1]p12'!L21,'[1]p13'!L21,'[1]p14'!L21,'[1]p15'!L21,'[1]p16'!L21,'[1]p17'!L21,'[1]p18'!L21,'[1]p19'!L21,'[1]p20'!L21,'[1]p21'!L21,'[1]p22'!L21,'[1]p23'!L21,'[1]p24'!L21,'[1]p25'!L21)+SUM('[1]p26'!L21,'[1]p27'!L21,'[1]p28'!L21,'[1]p29'!L21,'[1]p30'!L21,'[1]p31'!L21,'[1]p32'!L21,'[1]p33'!L21,'[1]p34'!L21,'[1]p35'!L21,'[1]p36'!L21,'[1]p37'!L21,'[1]p38'!L21,'[1]p39'!L21,'[1]p40'!L21,'[1]p41'!L21,'[1]p42'!L21,'[1]p43'!L21,'[1]p44'!L21,'[1]p45'!L21,'[1]p46'!L21,'[1]p47'!L21,'[1]p48'!L21,'[1]p49'!L21,'[1]p50'!L21)</f>
        <v>5840</v>
      </c>
      <c r="E198" s="369">
        <f>IF(D215&lt;&gt;0,D198/D215,"CHTotal-0")</f>
        <v>0.16526119191804856</v>
      </c>
      <c r="F198" s="370"/>
      <c r="G198" s="371" t="s">
        <v>8</v>
      </c>
      <c r="H198" s="372"/>
      <c r="I198" s="373"/>
    </row>
    <row r="199" spans="1:9" ht="13.5" customHeight="1" thickBot="1">
      <c r="A199" s="216" t="s">
        <v>173</v>
      </c>
      <c r="B199" s="217"/>
      <c r="C199" s="218"/>
      <c r="D199" s="82">
        <f>SUM('[1]p1'!L32,'[1]p2'!L32,'[1]p3'!L32,'[1]p4'!L32,'[1]p5'!L32,'[1]p6'!L32,'[1]p7'!L32,'[1]p8'!L32,'[1]p9'!L32,'[1]p10'!L32,'[1]p11'!L32,'[1]p12'!L32,'[1]p13'!L32,'[1]p14'!L32,'[1]p15'!L32,'[1]p16'!L32,'[1]p17'!L32,'[1]p18'!L32,'[1]p19'!L32,'[1]p20'!L32,'[1]p21'!L32,'[1]p22'!L32,'[1]p23'!L32,'[1]p24'!L32,'[1]p25'!L32)+SUM('[1]p26'!L32,'[1]p27'!L32,'[1]p28'!L32,'[1]p29'!L32,'[1]p30'!L32,'[1]p31'!L32,'[1]p32'!L32,'[1]p33'!L32,'[1]p34'!L32,'[1]p35'!L32,'[1]p36'!L32,'[1]p37'!L32,'[1]p38'!L32,'[1]p39'!L32,'[1]p40'!L32,'[1]p41'!L32,'[1]p42'!L32,'[1]p43'!L32,'[1]p44'!L32,'[1]p45'!L32,'[1]p46'!L32,'[1]p47'!L32,'[1]p48'!L32,'[1]p49'!L32,'[1]p50'!L32)</f>
        <v>480</v>
      </c>
      <c r="E199" s="219">
        <f>IF(D215&lt;&gt;0,D199/D215,"CHTotal-0")</f>
        <v>0.013583111664497141</v>
      </c>
      <c r="F199" s="360"/>
      <c r="G199" s="361">
        <f>D215-D198-D199</f>
        <v>29018</v>
      </c>
      <c r="H199" s="362"/>
      <c r="I199" s="363"/>
    </row>
    <row r="200" spans="1:9" ht="12.75" customHeight="1">
      <c r="A200" s="216" t="s">
        <v>176</v>
      </c>
      <c r="B200" s="217"/>
      <c r="C200" s="218"/>
      <c r="D200" s="83">
        <f>SUM('[1]p1'!L51,'[1]p2'!L51,'[1]p3'!L51,'[1]p4'!L51,'[1]p5'!L51,'[1]p6'!L51,'[1]p7'!L51,'[1]p8'!L51,'[1]p9'!L51,'[1]p10'!L51,'[1]p11'!L51,'[1]p12'!L51,'[1]p13'!L51,'[1]p14'!L51,'[1]p15'!L51,'[1]p16'!L51,'[1]p17'!L51,'[1]p18'!L51,'[1]p19'!L51,'[1]p20'!L51,'[1]p21'!L51,'[1]p22'!L51,'[1]p23'!L51,'[1]p24'!L51,'[1]p25'!L51)+SUM('[1]p26'!L51,'[1]p27'!L51,'[1]p28'!L51,'[1]p29'!L51,'[1]p30'!L51,'[1]p31'!L51,'[1]p32'!L51,'[1]p33'!L51,'[1]p34'!L51,'[1]p35'!L51,'[1]p36'!L51,'[1]p37'!L51,'[1]p38'!L51,'[1]p39'!L51,'[1]p40'!L51,'[1]p41'!L51,'[1]p42'!L51,'[1]p43'!L51,'[1]p44'!L51,'[1]p45'!L51,'[1]p46'!L51,'[1]p47'!L51,'[1]p48'!L51,'[1]p49'!L51,'[1]p50'!L51)</f>
        <v>1913</v>
      </c>
      <c r="E200" s="219">
        <f>IF(D215&lt;&gt;0,D200/D215,"CHTotal-0")</f>
        <v>0.054134359612881315</v>
      </c>
      <c r="F200" s="220"/>
      <c r="G200" s="374">
        <f>IF(G199&lt;&gt;0,D200/G199,"CHDisponivel-0")</f>
        <v>0.06592459852505342</v>
      </c>
      <c r="H200" s="375"/>
      <c r="I200" s="376"/>
    </row>
    <row r="201" spans="1:9" ht="12.75" customHeight="1">
      <c r="A201" s="216" t="s">
        <v>0</v>
      </c>
      <c r="B201" s="217"/>
      <c r="C201" s="218"/>
      <c r="D201" s="83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5883</v>
      </c>
      <c r="E201" s="219">
        <f>IF(D215&lt;&gt;0,D201/D215,"CHTotal-0")</f>
        <v>0.1664780123379931</v>
      </c>
      <c r="F201" s="220"/>
      <c r="G201" s="235">
        <f>IF(G199&lt;&gt;0,D201/G199,"CHDisponivel-0")</f>
        <v>0.20273623268316218</v>
      </c>
      <c r="H201" s="236"/>
      <c r="I201" s="237"/>
    </row>
    <row r="202" spans="1:9" ht="12.75" customHeight="1">
      <c r="A202" s="216" t="s">
        <v>227</v>
      </c>
      <c r="B202" s="217"/>
      <c r="C202" s="218"/>
      <c r="D202" s="82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10885</v>
      </c>
      <c r="E202" s="219">
        <f>IF(D215&lt;&gt;0,D202/D215,"CHTotal-0")</f>
        <v>0.3080253551417737</v>
      </c>
      <c r="F202" s="220"/>
      <c r="G202" s="235">
        <f>IF(G199&lt;&gt;0,D202/G199,"CHDisponivel-0")</f>
        <v>0.3751119994486181</v>
      </c>
      <c r="H202" s="236"/>
      <c r="I202" s="237"/>
    </row>
    <row r="203" spans="1:9" ht="12.75" customHeight="1">
      <c r="A203" s="216" t="s">
        <v>87</v>
      </c>
      <c r="B203" s="217"/>
      <c r="C203" s="218"/>
      <c r="D203" s="83">
        <f>SUM('[1]p1'!L104,'[1]p2'!L104,'[1]p3'!L104,'[1]p4'!L104,'[1]p5'!L104,'[1]p6'!L104,'[1]p7'!L104,'[1]p8'!L104,'[1]p9'!L104,'[1]p10'!L104,'[1]p11'!L104,'[1]p12'!L104,'[1]p13'!L104,'[1]p14'!L104,'[1]p15'!L104,'[1]p16'!L104,'[1]p17'!L104,'[1]p18'!L104,'[1]p19'!L104,'[1]p20'!L104,'[1]p21'!L104,'[1]p22'!L104,'[1]p23'!L104,'[1]p24'!L104,'[1]p25'!L104)+SUM('[1]p26'!L104,'[1]p27'!L104,'[1]p28'!L104,'[1]p29'!L104,'[1]p30'!L104,'[1]p31'!L104,'[1]p32'!L104,'[1]p33'!L104,'[1]p34'!L104,'[1]p35'!L104,'[1]p36'!L104,'[1]p37'!L104,'[1]p38'!L104,'[1]p39'!L104,'[1]p40'!L104,'[1]p41'!L104,'[1]p42'!L104,'[1]p43'!L104,'[1]p44'!L104,'[1]p45'!L104,'[1]p46'!L104,'[1]p47'!L104,'[1]p48'!L104,'[1]p49'!L104,'[1]p50'!L104)</f>
        <v>1742</v>
      </c>
      <c r="E203" s="219">
        <f>IF(D215&lt;&gt;0,D203/D215,"CHTotal-0")</f>
        <v>0.04929537608240421</v>
      </c>
      <c r="F203" s="220"/>
      <c r="G203" s="235">
        <f>IF(G199&lt;&gt;0,D203/G199,"CHDisponivel-0")</f>
        <v>0.06003170445930112</v>
      </c>
      <c r="H203" s="236"/>
      <c r="I203" s="237"/>
    </row>
    <row r="204" spans="1:9" ht="12.75" customHeight="1">
      <c r="A204" s="216" t="s">
        <v>1</v>
      </c>
      <c r="B204" s="217"/>
      <c r="C204" s="218"/>
      <c r="D204" s="83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390</v>
      </c>
      <c r="E204" s="219">
        <f>IF(D215&lt;&gt;0,D204/D215,"CHTotal-0")</f>
        <v>0.011036278227403927</v>
      </c>
      <c r="F204" s="220"/>
      <c r="G204" s="235">
        <f>IF(G199&lt;&gt;0,D204/G199,"CHDisponivel-0")</f>
        <v>0.013439933834171894</v>
      </c>
      <c r="H204" s="236"/>
      <c r="I204" s="237"/>
    </row>
    <row r="205" spans="1:9" ht="12.75" customHeight="1">
      <c r="A205" s="216" t="s">
        <v>85</v>
      </c>
      <c r="B205" s="217"/>
      <c r="C205" s="218"/>
      <c r="D205" s="83">
        <f>SUM('[1]p1'!G74,'[1]p2'!G74,'[1]p3'!G74,'[1]p4'!G74,'[1]p5'!G74,'[1]p6'!G74,'[1]p7'!G74,'[1]p8'!G74,'[1]p9'!G74,'[1]p10'!G74,'[1]p11'!G74,'[1]p12'!G74,'[1]p13'!G74,'[1]p14'!G74,'[1]p15'!G74,'[1]p16'!G74,'[1]p17'!G74,'[1]p18'!G74,'[1]p19'!G74,'[1]p20'!G74,'[1]p21'!G74,'[1]p22'!G74,'[1]p23'!G74,'[1]p24'!G74,'[1]p25'!G74)+SUM('[1]p26'!G74,'[1]p27'!G74,'[1]p28'!G74,'[1]p29'!G74,'[1]p30'!G74,'[1]p31'!G74,'[1]p32'!G74,'[1]p33'!G74,'[1]p34'!G74,'[1]p35'!G74,'[1]p36'!G74,'[1]p37'!G74,'[1]p38'!G74,'[1]p39'!G74,'[1]p40'!G74,'[1]p41'!G74,'[1]p42'!G74,'[1]p43'!G74,'[1]p44'!G74,'[1]p45'!G74,'[1]p46'!G74,'[1]p47'!G74,'[1]p48'!G74,'[1]p49'!G74,'[1]p50'!G74)</f>
        <v>360</v>
      </c>
      <c r="E205" s="219">
        <f>IF(D215&lt;&gt;0,D205/D215,"CHTotal-0")</f>
        <v>0.010187333748372857</v>
      </c>
      <c r="F205" s="220"/>
      <c r="G205" s="235">
        <f>IF(G199&lt;&gt;0,D205/G199,"CHDisponivel-0")</f>
        <v>0.012406092770004824</v>
      </c>
      <c r="H205" s="236"/>
      <c r="I205" s="237"/>
    </row>
    <row r="206" spans="1:9" ht="12.75" customHeight="1">
      <c r="A206" s="216" t="s">
        <v>88</v>
      </c>
      <c r="B206" s="217"/>
      <c r="C206" s="218"/>
      <c r="D206" s="83">
        <f>SUM('[1]p1'!L136,'[1]p2'!L136,'[1]p3'!L136,'[1]p4'!L136,'[1]p5'!L136,'[1]p6'!L136,'[1]p7'!L136,'[1]p8'!L136,'[1]p9'!L136,'[1]p10'!L136,'[1]p11'!L136,'[1]p12'!L136,'[1]p13'!L136,'[1]p14'!L136,'[1]p15'!L136,'[1]p16'!L136,'[1]p17'!L136,'[1]p18'!L136,'[1]p19'!L136,'[1]p20'!L136,'[1]p21'!L136,'[1]p22'!L136,'[1]p23'!L136,'[1]p24'!L136,'[1]p25'!L136)+SUM('[1]p26'!L136,'[1]p27'!L136,'[1]p28'!L136,'[1]p29'!L136,'[1]p30'!L136,'[1]p31'!L136,'[1]p32'!L136,'[1]p33'!L136,'[1]p34'!L136,'[1]p35'!L136,'[1]p36'!L136,'[1]p37'!L136,'[1]p38'!L136,'[1]p39'!L136,'[1]p40'!L136,'[1]p41'!L136,'[1]p42'!L136,'[1]p43'!L136,'[1]p44'!L136,'[1]p45'!L136,'[1]p46'!L136,'[1]p47'!L136,'[1]p48'!L136,'[1]p49'!L136,'[1]p50'!L136)</f>
        <v>651</v>
      </c>
      <c r="E206" s="219">
        <f>IF(D215&lt;&gt;0,D206/D215,"CHTotal-0")</f>
        <v>0.018422095194974248</v>
      </c>
      <c r="F206" s="220"/>
      <c r="G206" s="235">
        <f>IF(G199&lt;&gt;0,D206/G199,"CHDisponivel-0")</f>
        <v>0.022434351092425392</v>
      </c>
      <c r="H206" s="236"/>
      <c r="I206" s="237"/>
    </row>
    <row r="207" spans="1:9" ht="12.75">
      <c r="A207" s="216" t="s">
        <v>174</v>
      </c>
      <c r="B207" s="217"/>
      <c r="C207" s="218"/>
      <c r="D207" s="83">
        <f>SUM('[1]p1'!L166,'[1]p2'!L166,'[1]p3'!L166,'[1]p4'!L166,'[1]p5'!L166,'[1]p6'!L166,'[1]p7'!L166,'[1]p8'!L166,'[1]p9'!L166,'[1]p10'!L166,'[1]p11'!L166,'[1]p12'!L166,'[1]p13'!L166,'[1]p14'!L166,'[1]p15'!L166,'[1]p16'!L166,'[1]p17'!L166,'[1]p18'!L166,'[1]p19'!L166,'[1]p20'!L166,'[1]p21'!L166,'[1]p22'!L166,'[1]p23'!L166,'[1]p24'!L166,'[1]p25'!L166)+SUM('[1]p26'!L166,'[1]p27'!L166,'[1]p28'!L166,'[1]p29'!L166,'[1]p30'!L166,'[1]p31'!L166,'[1]p32'!L166,'[1]p33'!L166,'[1]p34'!L166,'[1]p35'!L166,'[1]p36'!L166,'[1]p37'!L166,'[1]p38'!L166,'[1]p39'!L166,'[1]p40'!L166,'[1]p41'!L166,'[1]p42'!L166,'[1]p43'!L166,'[1]p44'!L166,'[1]p45'!L166,'[1]p46'!L166,'[1]p47'!L166,'[1]p48'!L166,'[1]p49'!L166,'[1]p50'!L166)</f>
        <v>1735</v>
      </c>
      <c r="E207" s="219">
        <f>IF(D215&lt;&gt;0,D207/D215,"CHTotal-0")</f>
        <v>0.04909728903729696</v>
      </c>
      <c r="F207" s="220"/>
      <c r="G207" s="235">
        <f>IF(G199&lt;&gt;0,D207/G199,"CHDisponivel-0")</f>
        <v>0.05979047487766214</v>
      </c>
      <c r="H207" s="236"/>
      <c r="I207" s="237"/>
    </row>
    <row r="208" spans="1:9" ht="12.75">
      <c r="A208" s="216" t="s">
        <v>175</v>
      </c>
      <c r="B208" s="217"/>
      <c r="C208" s="218"/>
      <c r="D208" s="83">
        <f>SUM('[1]p1'!L196,'[1]p2'!L196,'[1]p3'!L196,'[1]p4'!L196,'[1]p5'!L196,'[1]p6'!L196,'[1]p7'!L196,'[1]p8'!L196,'[1]p9'!L196,'[1]p10'!L196,'[1]p11'!L196,'[1]p12'!L196,'[1]p13'!L196,'[1]p14'!L196,'[1]p15'!L196,'[1]p16'!L196,'[1]p17'!L196,'[1]p18'!L196,'[1]p19'!L196,'[1]p20'!L196,'[1]p21'!L196,'[1]p22'!L196,'[1]p23'!L196,'[1]p24'!L196,'[1]p25'!L196)+SUM('[1]p26'!L196,'[1]p27'!L196,'[1]p28'!L196,'[1]p29'!L196,'[1]p30'!L196,'[1]p31'!L196,'[1]p32'!L196,'[1]p33'!L196,'[1]p34'!L196,'[1]p35'!L196,'[1]p36'!L196,'[1]p37'!L196,'[1]p38'!L196,'[1]p39'!L196,'[1]p40'!L196,'[1]p41'!L196,'[1]p42'!L196,'[1]p43'!L196,'[1]p44'!L196,'[1]p45'!L196,'[1]p46'!L196,'[1]p47'!L196,'[1]p48'!L196,'[1]p49'!L196,'[1]p50'!L196)</f>
        <v>550</v>
      </c>
      <c r="E208" s="219">
        <f>IF(D215&lt;&gt;0,D208/D215,"CHTotal-0")</f>
        <v>0.015563982115569641</v>
      </c>
      <c r="F208" s="220"/>
      <c r="G208" s="235">
        <f>IF(G199&lt;&gt;0,D208/G199,"CHDisponivel-0")</f>
        <v>0.018953752843062926</v>
      </c>
      <c r="H208" s="236"/>
      <c r="I208" s="237"/>
    </row>
    <row r="209" spans="1:9" ht="12.75" customHeight="1">
      <c r="A209" s="216" t="s">
        <v>2</v>
      </c>
      <c r="B209" s="217"/>
      <c r="C209" s="218"/>
      <c r="D209" s="83">
        <f>SUM('[1]p1'!L267,'[1]p2'!L267,'[1]p3'!L267,'[1]p4'!L267,'[1]p5'!L267,'[1]p6'!L267,'[1]p7'!L267,'[1]p8'!L267,'[1]p9'!L267,'[1]p10'!L267,'[1]p11'!L267,'[1]p12'!L267,'[1]p13'!L267,'[1]p14'!L267,'[1]p15'!L267,'[1]p16'!L267,'[1]p17'!L267,'[1]p18'!L267,'[1]p19'!L267,'[1]p20'!L267,'[1]p21'!L267,'[1]p22'!L267,'[1]p23'!L267,'[1]p24'!L267,'[1]p25'!L267)+SUM('[1]p26'!L267,'[1]p27'!L267,'[1]p28'!L267,'[1]p29'!L267,'[1]p30'!L267,'[1]p31'!L267,'[1]p32'!L267,'[1]p33'!L267,'[1]p34'!L267,'[1]p35'!L267,'[1]p36'!L267,'[1]p37'!L267,'[1]p38'!L267,'[1]p39'!L267,'[1]p40'!L267,'[1]p41'!L267,'[1]p42'!L267,'[1]p43'!L267,'[1]p44'!L267,'[1]p45'!L267,'[1]p46'!L267,'[1]p47'!L267,'[1]p48'!L267,'[1]p49'!L267,'[1]p50'!L267)</f>
        <v>414</v>
      </c>
      <c r="E209" s="219">
        <f>IF(D215&lt;&gt;0,D209/D215,"CHTotal-0")</f>
        <v>0.011715433810628785</v>
      </c>
      <c r="F209" s="220"/>
      <c r="G209" s="235">
        <f>IF(G199&lt;&gt;0,D209/G199,"CHDisponivel-0")</f>
        <v>0.014267006685505549</v>
      </c>
      <c r="H209" s="236"/>
      <c r="I209" s="237"/>
    </row>
    <row r="210" spans="1:9" ht="12.75" customHeight="1">
      <c r="A210" s="216" t="s">
        <v>3</v>
      </c>
      <c r="B210" s="217"/>
      <c r="C210" s="218"/>
      <c r="D210" s="83">
        <f>SUM('[1]p1'!L291,'[1]p2'!L291,'[1]p3'!L291,'[1]p4'!L291,'[1]p5'!L291,'[1]p6'!L291,'[1]p7'!L291,'[1]p8'!L291,'[1]p9'!L291,'[1]p10'!L291,'[1]p11'!L291,'[1]p12'!L291,'[1]p13'!L291,'[1]p14'!L291,'[1]p15'!L291,'[1]p16'!L291,'[1]p17'!L291,'[1]p18'!L291,'[1]p19'!L291,'[1]p20'!L291,'[1]p21'!L291,'[1]p22'!L291,'[1]p23'!L291,'[1]p24'!L291,'[1]p25'!L291)+SUM('[1]p26'!L291,'[1]p27'!L291,'[1]p28'!L291,'[1]p29'!L291,'[1]p30'!L291,'[1]p31'!L291,'[1]p32'!L291,'[1]p33'!L291,'[1]p34'!L291,'[1]p35'!L291,'[1]p36'!L291,'[1]p37'!L291,'[1]p38'!L291,'[1]p39'!L291,'[1]p40'!L291,'[1]p41'!L291,'[1]p42'!L291,'[1]p43'!L291,'[1]p44'!L291,'[1]p45'!L291,'[1]p46'!L291,'[1]p47'!L291,'[1]p48'!L291,'[1]p49'!L291,'[1]p50'!L291)</f>
        <v>188</v>
      </c>
      <c r="E210" s="219">
        <f>IF(D215&lt;&gt;0,D210/D215,"CHTotal-0")</f>
        <v>0.005320052068594714</v>
      </c>
      <c r="F210" s="220"/>
      <c r="G210" s="235">
        <f>IF(G199&lt;&gt;0,D210/G199,"CHDisponivel-0")</f>
        <v>0.006478737335446964</v>
      </c>
      <c r="H210" s="236"/>
      <c r="I210" s="237"/>
    </row>
    <row r="211" spans="1:9" ht="12.75" customHeight="1">
      <c r="A211" s="216" t="s">
        <v>4</v>
      </c>
      <c r="B211" s="217"/>
      <c r="C211" s="218"/>
      <c r="D211" s="83">
        <f>SUM('[1]p1'!L298,'[1]p2'!L298,'[1]p3'!L298,'[1]p4'!L298,'[1]p5'!L298,'[1]p6'!L298,'[1]p7'!L298,'[1]p8'!L298,'[1]p9'!L298,'[1]p10'!L298,'[1]p11'!L298,'[1]p12'!L298,'[1]p13'!L298,'[1]p14'!L298,'[1]p15'!L298,'[1]p16'!L298,'[1]p17'!L298,'[1]p18'!L298,'[1]p19'!L298,'[1]p20'!L298,'[1]p21'!L298,'[1]p22'!L298,'[1]p23'!L298,'[1]p24'!L298,'[1]p25'!L298)+SUM('[1]p26'!L298,'[1]p27'!L298,'[1]p28'!L298,'[1]p29'!L298,'[1]p30'!L298,'[1]p31'!L298,'[1]p32'!L298,'[1]p33'!L298,'[1]p34'!L298,'[1]p35'!L298,'[1]p36'!L298,'[1]p37'!L298,'[1]p38'!L298,'[1]p39'!L298,'[1]p40'!L298,'[1]p41'!L298,'[1]p42'!L298,'[1]p43'!L298,'[1]p44'!L298,'[1]p45'!L298,'[1]p46'!L298,'[1]p47'!L298,'[1]p48'!L298,'[1]p49'!L298,'[1]p50'!L298)</f>
        <v>1790</v>
      </c>
      <c r="E211" s="219">
        <f>IF(D215&lt;&gt;0,D211/D215,"CHTotal-0")</f>
        <v>0.050653687248853926</v>
      </c>
      <c r="F211" s="220"/>
      <c r="G211" s="235">
        <f>IF(G199&lt;&gt;0,D211/G199,"CHDisponivel-0")</f>
        <v>0.06168585016196843</v>
      </c>
      <c r="H211" s="236"/>
      <c r="I211" s="237"/>
    </row>
    <row r="212" spans="1:9" ht="12.75" customHeight="1">
      <c r="A212" s="216" t="s">
        <v>5</v>
      </c>
      <c r="B212" s="217"/>
      <c r="C212" s="218"/>
      <c r="D212" s="83">
        <f>SUM('[1]p1'!L320,'[1]p2'!L320,'[1]p3'!L320,'[1]p4'!L320,'[1]p5'!L320,'[1]p6'!L320,'[1]p7'!L320,'[1]p8'!L320,'[1]p9'!L320,'[1]p10'!L320,'[1]p11'!L320,'[1]p12'!L320,'[1]p13'!L320,'[1]p14'!L320,'[1]p15'!L320,'[1]p16'!L320,'[1]p17'!L320,'[1]p18'!L320,'[1]p19'!L320,'[1]p20'!L320,'[1]p21'!L320,'[1]p22'!L320,'[1]p23'!L320,'[1]p24'!L320,'[1]p25'!L320)+SUM('[1]p26'!L320,'[1]p27'!L320,'[1]p28'!L320,'[1]p29'!L320,'[1]p30'!L320,'[1]p31'!L320,'[1]p32'!L320,'[1]p33'!L320,'[1]p34'!L320,'[1]p35'!L320,'[1]p36'!L320,'[1]p37'!L320,'[1]p38'!L320,'[1]p39'!L320,'[1]p40'!L320,'[1]p41'!L320,'[1]p42'!L320,'[1]p43'!L320,'[1]p44'!L320,'[1]p45'!L320,'[1]p46'!L320,'[1]p47'!L320,'[1]p48'!L320,'[1]p49'!L320,'[1]p50'!L320)</f>
        <v>1446</v>
      </c>
      <c r="E212" s="219">
        <f>IF(D215&lt;&gt;0,D212/D215,"CHTotal-0")</f>
        <v>0.04091912388929764</v>
      </c>
      <c r="F212" s="220"/>
      <c r="G212" s="235">
        <f>IF(G199&lt;&gt;0,D212/G199,"CHDisponivel-0")</f>
        <v>0.04983113929285271</v>
      </c>
      <c r="H212" s="236"/>
      <c r="I212" s="237"/>
    </row>
    <row r="213" spans="1:9" ht="12.75" customHeight="1">
      <c r="A213" s="216" t="s">
        <v>6</v>
      </c>
      <c r="B213" s="217"/>
      <c r="C213" s="218"/>
      <c r="D213" s="83">
        <f>SUM('[1]p1'!L342,'[1]p2'!L342,'[1]p3'!L342,'[1]p4'!L342,'[1]p5'!L342,'[1]p6'!L342,'[1]p7'!L342,'[1]p8'!L342,'[1]p9'!L342,'[1]p10'!L342,'[1]p11'!L342,'[1]p12'!L342,'[1]p13'!L342,'[1]p14'!L342,'[1]p15'!L342,'[1]p16'!L342,'[1]p17'!L342,'[1]p18'!L342,'[1]p19'!L342,'[1]p20'!L342,'[1]p21'!L342,'[1]p22'!L342,'[1]p23'!L342,'[1]p24'!L342,'[1]p25'!L342)+SUM('[1]p26'!L342,'[1]p27'!L342,'[1]p28'!L342,'[1]p29'!L342,'[1]p30'!L342,'[1]p31'!L342,'[1]p32'!L342,'[1]p33'!L342,'[1]p34'!L342,'[1]p35'!L342,'[1]p36'!L342,'[1]p37'!L342,'[1]p38'!L342,'[1]p39'!L342,'[1]p40'!L342,'[1]p41'!L342,'[1]p42'!L342,'[1]p43'!L342,'[1]p44'!L342,'[1]p45'!L342,'[1]p46'!L342,'[1]p47'!L342,'[1]p48'!L342,'[1]p49'!L342,'[1]p50'!L342)</f>
        <v>454</v>
      </c>
      <c r="E213" s="219">
        <f>IF(D215&lt;&gt;0,D213/D215,"CHTotal-0")</f>
        <v>0.012847359782670213</v>
      </c>
      <c r="F213" s="220"/>
      <c r="G213" s="235">
        <f>IF(G199&lt;&gt;0,D213/G199,"CHDisponivel-0")</f>
        <v>0.015645461437728308</v>
      </c>
      <c r="H213" s="236"/>
      <c r="I213" s="237"/>
    </row>
    <row r="214" spans="1:9" ht="12.75" customHeight="1">
      <c r="A214" s="216" t="s">
        <v>177</v>
      </c>
      <c r="B214" s="217"/>
      <c r="C214" s="218"/>
      <c r="D214" s="83">
        <f>SUM('[1]p1'!L353,'[1]p2'!L353,'[1]p3'!L353,'[1]p4'!L353,'[1]p5'!L353,'[1]p6'!L353,'[1]p7'!L353,'[1]p8'!L353,'[1]p9'!L353,'[1]p10'!L353,'[1]p11'!L353,'[1]p12'!L353,'[1]p13'!L353,'[1]p14'!L353,'[1]p15'!L353,'[1]p16'!L353,'[1]p17'!L353,'[1]p18'!L353,'[1]p19'!L353,'[1]p20'!L353,'[1]p21'!L353,'[1]p22'!L353,'[1]p23'!L353,'[1]p24'!L353,'[1]p25'!L353)+SUM('[1]p26'!L353,'[1]p27'!L353,'[1]p28'!L353,'[1]p29'!L353,'[1]p30'!L353,'[1]p31'!L353,'[1]p32'!L353,'[1]p33'!L353,'[1]p34'!L353,'[1]p35'!L353,'[1]p36'!L353,'[1]p37'!L353,'[1]p38'!L353,'[1]p39'!L353,'[1]p40'!L353,'[1]p41'!L353,'[1]p42'!L353,'[1]p43'!L353,'[1]p44'!L353,'[1]p45'!L353,'[1]p46'!L353,'[1]p47'!L353,'[1]p48'!L353,'[1]p49'!L353,'[1]p50'!L353)</f>
        <v>617</v>
      </c>
      <c r="E214" s="219">
        <f>IF(D215&lt;&gt;0,D214/D215,"CHTotal-0")</f>
        <v>0.017459958118739034</v>
      </c>
      <c r="F214" s="220"/>
      <c r="G214" s="235">
        <f>IF(G199&lt;&gt;0,D214/G199,"CHDisponivel-0")</f>
        <v>0.021262664553036048</v>
      </c>
      <c r="H214" s="236"/>
      <c r="I214" s="237"/>
    </row>
    <row r="215" spans="1:9" ht="13.5" thickBot="1">
      <c r="A215" s="241" t="s">
        <v>18</v>
      </c>
      <c r="B215" s="242"/>
      <c r="C215" s="243"/>
      <c r="D215" s="84">
        <f>SUM(D198:D214)</f>
        <v>35338</v>
      </c>
      <c r="E215" s="272">
        <f>IF(D215&lt;&gt;0,SUM(E198:F214),"CHTotal-0")</f>
        <v>1.0000000000000002</v>
      </c>
      <c r="F215" s="273"/>
      <c r="G215" s="272">
        <f>IF(G199&lt;&gt;0,SUM(G200:I214),"CHDisponivel-0")</f>
        <v>1</v>
      </c>
      <c r="H215" s="274"/>
      <c r="I215" s="273"/>
    </row>
    <row r="216" spans="1:9" ht="12.7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2.7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2.7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2.7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2.7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2.7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2.7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2.7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2.7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2.7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2.7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2.75">
      <c r="A227" s="20"/>
      <c r="B227" s="20"/>
      <c r="C227" s="20"/>
      <c r="D227" s="20"/>
      <c r="E227" s="20"/>
      <c r="F227" s="20"/>
      <c r="G227" s="20"/>
      <c r="H227" s="20"/>
      <c r="I227" s="20"/>
    </row>
  </sheetData>
  <sheetProtection password="CA19" sheet="1" objects="1" scenarios="1"/>
  <mergeCells count="285">
    <mergeCell ref="A171:H171"/>
    <mergeCell ref="A172:H172"/>
    <mergeCell ref="A175:H175"/>
    <mergeCell ref="A176:H176"/>
    <mergeCell ref="G147:I147"/>
    <mergeCell ref="G148:I148"/>
    <mergeCell ref="G149:I149"/>
    <mergeCell ref="A149:F149"/>
    <mergeCell ref="A148:F148"/>
    <mergeCell ref="A147:F147"/>
    <mergeCell ref="A18:H18"/>
    <mergeCell ref="A19:H19"/>
    <mergeCell ref="A21:H21"/>
    <mergeCell ref="A131:I131"/>
    <mergeCell ref="A122:H122"/>
    <mergeCell ref="A123:H123"/>
    <mergeCell ref="F100:G100"/>
    <mergeCell ref="H100:I100"/>
    <mergeCell ref="A96:D96"/>
    <mergeCell ref="F96:G96"/>
    <mergeCell ref="A208:C208"/>
    <mergeCell ref="E208:F208"/>
    <mergeCell ref="G208:I208"/>
    <mergeCell ref="A206:C206"/>
    <mergeCell ref="E206:F206"/>
    <mergeCell ref="G206:I206"/>
    <mergeCell ref="A207:C207"/>
    <mergeCell ref="E207:F207"/>
    <mergeCell ref="G207:I207"/>
    <mergeCell ref="A205:C205"/>
    <mergeCell ref="E205:F205"/>
    <mergeCell ref="G205:I205"/>
    <mergeCell ref="A202:C202"/>
    <mergeCell ref="E202:F202"/>
    <mergeCell ref="G202:I202"/>
    <mergeCell ref="A204:C204"/>
    <mergeCell ref="E204:F204"/>
    <mergeCell ref="G204:I204"/>
    <mergeCell ref="A203:C203"/>
    <mergeCell ref="E203:F203"/>
    <mergeCell ref="G203:I203"/>
    <mergeCell ref="A200:C200"/>
    <mergeCell ref="E200:F200"/>
    <mergeCell ref="G200:I200"/>
    <mergeCell ref="A201:C201"/>
    <mergeCell ref="E201:F201"/>
    <mergeCell ref="G201:I201"/>
    <mergeCell ref="A199:C199"/>
    <mergeCell ref="E199:F199"/>
    <mergeCell ref="G199:I199"/>
    <mergeCell ref="A197:C197"/>
    <mergeCell ref="E197:F197"/>
    <mergeCell ref="G197:I197"/>
    <mergeCell ref="A198:C198"/>
    <mergeCell ref="E198:F198"/>
    <mergeCell ref="G198:I198"/>
    <mergeCell ref="A156:I156"/>
    <mergeCell ref="A157:H157"/>
    <mergeCell ref="A158:H158"/>
    <mergeCell ref="A166:H166"/>
    <mergeCell ref="A145:I145"/>
    <mergeCell ref="A133:F133"/>
    <mergeCell ref="G133:I133"/>
    <mergeCell ref="A134:F134"/>
    <mergeCell ref="G134:I134"/>
    <mergeCell ref="A135:F135"/>
    <mergeCell ref="G135:I135"/>
    <mergeCell ref="A144:H144"/>
    <mergeCell ref="A140:H140"/>
    <mergeCell ref="A141:H141"/>
    <mergeCell ref="A146:F146"/>
    <mergeCell ref="G146:I146"/>
    <mergeCell ref="A99:D99"/>
    <mergeCell ref="F99:G99"/>
    <mergeCell ref="H99:I99"/>
    <mergeCell ref="A105:I105"/>
    <mergeCell ref="F104:G104"/>
    <mergeCell ref="H104:I104"/>
    <mergeCell ref="A100:D100"/>
    <mergeCell ref="A104:D104"/>
    <mergeCell ref="H96:I96"/>
    <mergeCell ref="A97:I97"/>
    <mergeCell ref="A94:D94"/>
    <mergeCell ref="F94:G94"/>
    <mergeCell ref="H94:I94"/>
    <mergeCell ref="A95:D95"/>
    <mergeCell ref="F95:G95"/>
    <mergeCell ref="H95:I95"/>
    <mergeCell ref="A92:D92"/>
    <mergeCell ref="F92:G92"/>
    <mergeCell ref="H92:I92"/>
    <mergeCell ref="A93:D93"/>
    <mergeCell ref="F93:G93"/>
    <mergeCell ref="H93:I93"/>
    <mergeCell ref="A83:I83"/>
    <mergeCell ref="A89:I89"/>
    <mergeCell ref="A90:I90"/>
    <mergeCell ref="A91:D91"/>
    <mergeCell ref="F91:G91"/>
    <mergeCell ref="H91:I91"/>
    <mergeCell ref="A86:H86"/>
    <mergeCell ref="A87:H87"/>
    <mergeCell ref="A85:H85"/>
    <mergeCell ref="A58:H58"/>
    <mergeCell ref="A63:I63"/>
    <mergeCell ref="A66:H66"/>
    <mergeCell ref="A67:H67"/>
    <mergeCell ref="A50:H50"/>
    <mergeCell ref="A51:H51"/>
    <mergeCell ref="A52:H52"/>
    <mergeCell ref="A57:I57"/>
    <mergeCell ref="D34:G34"/>
    <mergeCell ref="D35:G35"/>
    <mergeCell ref="A40:C40"/>
    <mergeCell ref="G40:I40"/>
    <mergeCell ref="A38:I38"/>
    <mergeCell ref="A37:I37"/>
    <mergeCell ref="A36:H36"/>
    <mergeCell ref="A34:C35"/>
    <mergeCell ref="A16:I16"/>
    <mergeCell ref="A13:D13"/>
    <mergeCell ref="F13:H13"/>
    <mergeCell ref="A14:D14"/>
    <mergeCell ref="F14:H14"/>
    <mergeCell ref="A15:D15"/>
    <mergeCell ref="F15:H15"/>
    <mergeCell ref="A10:I10"/>
    <mergeCell ref="A11:I11"/>
    <mergeCell ref="A12:D12"/>
    <mergeCell ref="F12:H12"/>
    <mergeCell ref="A8:C8"/>
    <mergeCell ref="E8:I9"/>
    <mergeCell ref="A7:B7"/>
    <mergeCell ref="A9:C9"/>
    <mergeCell ref="C7:D7"/>
    <mergeCell ref="F7:G7"/>
    <mergeCell ref="H7:I7"/>
    <mergeCell ref="A4:I4"/>
    <mergeCell ref="A5:B5"/>
    <mergeCell ref="A6:B6"/>
    <mergeCell ref="C5:E5"/>
    <mergeCell ref="C6:E6"/>
    <mergeCell ref="F5:I5"/>
    <mergeCell ref="F6:I6"/>
    <mergeCell ref="A1:I1"/>
    <mergeCell ref="A2:I2"/>
    <mergeCell ref="A88:H88"/>
    <mergeCell ref="A65:H65"/>
    <mergeCell ref="A70:H70"/>
    <mergeCell ref="A71:H71"/>
    <mergeCell ref="A84:H84"/>
    <mergeCell ref="A76:H76"/>
    <mergeCell ref="A23:I23"/>
    <mergeCell ref="A24:I24"/>
    <mergeCell ref="A46:I46"/>
    <mergeCell ref="A47:I47"/>
    <mergeCell ref="A48:H48"/>
    <mergeCell ref="A49:H49"/>
    <mergeCell ref="A213:C213"/>
    <mergeCell ref="E214:F214"/>
    <mergeCell ref="G214:I214"/>
    <mergeCell ref="A215:C215"/>
    <mergeCell ref="E215:F215"/>
    <mergeCell ref="G215:I215"/>
    <mergeCell ref="A214:C214"/>
    <mergeCell ref="E211:F211"/>
    <mergeCell ref="G211:I211"/>
    <mergeCell ref="E213:F213"/>
    <mergeCell ref="G213:I213"/>
    <mergeCell ref="G212:I212"/>
    <mergeCell ref="A189:H189"/>
    <mergeCell ref="A194:I194"/>
    <mergeCell ref="A195:I195"/>
    <mergeCell ref="A196:I196"/>
    <mergeCell ref="A190:H190"/>
    <mergeCell ref="A191:H191"/>
    <mergeCell ref="A192:H192"/>
    <mergeCell ref="A193:H193"/>
    <mergeCell ref="A186:H186"/>
    <mergeCell ref="A187:H187"/>
    <mergeCell ref="A188:H188"/>
    <mergeCell ref="A3:G3"/>
    <mergeCell ref="A64:H64"/>
    <mergeCell ref="A33:H33"/>
    <mergeCell ref="A81:H81"/>
    <mergeCell ref="A74:H74"/>
    <mergeCell ref="A75:H75"/>
    <mergeCell ref="A68:H68"/>
    <mergeCell ref="A181:H181"/>
    <mergeCell ref="A182:H182"/>
    <mergeCell ref="A183:H183"/>
    <mergeCell ref="A184:H184"/>
    <mergeCell ref="A168:H168"/>
    <mergeCell ref="A169:H169"/>
    <mergeCell ref="A159:H159"/>
    <mergeCell ref="A160:H160"/>
    <mergeCell ref="A161:H161"/>
    <mergeCell ref="A162:H162"/>
    <mergeCell ref="A163:H163"/>
    <mergeCell ref="A164:H164"/>
    <mergeCell ref="A165:H165"/>
    <mergeCell ref="A167:H167"/>
    <mergeCell ref="A129:H129"/>
    <mergeCell ref="A143:H143"/>
    <mergeCell ref="A137:I137"/>
    <mergeCell ref="A136:I136"/>
    <mergeCell ref="A138:H138"/>
    <mergeCell ref="A139:H139"/>
    <mergeCell ref="A130:H130"/>
    <mergeCell ref="A142:H142"/>
    <mergeCell ref="A132:F132"/>
    <mergeCell ref="G132:I132"/>
    <mergeCell ref="A124:H124"/>
    <mergeCell ref="A126:H126"/>
    <mergeCell ref="A125:H125"/>
    <mergeCell ref="A128:H128"/>
    <mergeCell ref="A127:H127"/>
    <mergeCell ref="A110:H110"/>
    <mergeCell ref="A120:I120"/>
    <mergeCell ref="A121:I121"/>
    <mergeCell ref="A116:H116"/>
    <mergeCell ref="A117:H117"/>
    <mergeCell ref="A118:H118"/>
    <mergeCell ref="A119:H119"/>
    <mergeCell ref="A112:H112"/>
    <mergeCell ref="A113:H113"/>
    <mergeCell ref="A114:H114"/>
    <mergeCell ref="A26:H26"/>
    <mergeCell ref="A27:H27"/>
    <mergeCell ref="A28:H28"/>
    <mergeCell ref="A29:H29"/>
    <mergeCell ref="A98:I98"/>
    <mergeCell ref="F101:G101"/>
    <mergeCell ref="H101:I101"/>
    <mergeCell ref="A31:H31"/>
    <mergeCell ref="A69:H69"/>
    <mergeCell ref="A73:I73"/>
    <mergeCell ref="A80:H80"/>
    <mergeCell ref="A77:H77"/>
    <mergeCell ref="A78:H78"/>
    <mergeCell ref="A32:I32"/>
    <mergeCell ref="A106:I106"/>
    <mergeCell ref="A107:H107"/>
    <mergeCell ref="A108:H108"/>
    <mergeCell ref="A210:C210"/>
    <mergeCell ref="E210:F210"/>
    <mergeCell ref="G210:I210"/>
    <mergeCell ref="A209:C209"/>
    <mergeCell ref="E209:F209"/>
    <mergeCell ref="G209:I209"/>
    <mergeCell ref="A109:H109"/>
    <mergeCell ref="F103:G103"/>
    <mergeCell ref="H103:I103"/>
    <mergeCell ref="A102:D102"/>
    <mergeCell ref="A103:D103"/>
    <mergeCell ref="A72:I72"/>
    <mergeCell ref="A79:H79"/>
    <mergeCell ref="A212:C212"/>
    <mergeCell ref="E212:F212"/>
    <mergeCell ref="A211:C211"/>
    <mergeCell ref="A170:H170"/>
    <mergeCell ref="A173:H173"/>
    <mergeCell ref="A174:H174"/>
    <mergeCell ref="A177:H177"/>
    <mergeCell ref="A178:H178"/>
    <mergeCell ref="A17:I17"/>
    <mergeCell ref="A62:I62"/>
    <mergeCell ref="A53:I53"/>
    <mergeCell ref="A59:H59"/>
    <mergeCell ref="A60:H60"/>
    <mergeCell ref="A61:I61"/>
    <mergeCell ref="A20:H20"/>
    <mergeCell ref="A30:H30"/>
    <mergeCell ref="A22:H22"/>
    <mergeCell ref="A25:H25"/>
    <mergeCell ref="A115:H115"/>
    <mergeCell ref="A150:I150"/>
    <mergeCell ref="A185:H185"/>
    <mergeCell ref="A82:I82"/>
    <mergeCell ref="A101:D101"/>
    <mergeCell ref="A179:H179"/>
    <mergeCell ref="A180:H180"/>
    <mergeCell ref="A111:H111"/>
    <mergeCell ref="F102:G102"/>
    <mergeCell ref="H102:I102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3"/>
  <rowBreaks count="3" manualBreakCount="3">
    <brk id="31" max="8" man="1"/>
    <brk id="194" max="255" man="1"/>
    <brk id="217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E3" sqref="E3:O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82" t="s">
        <v>97</v>
      </c>
      <c r="B3" s="383"/>
      <c r="C3" s="383"/>
      <c r="D3" s="384"/>
      <c r="E3" s="387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5" t="s">
        <v>84</v>
      </c>
      <c r="Q3" s="386"/>
      <c r="R3" s="383" t="str">
        <f>'[1]p1'!$H$4</f>
        <v>2006.2</v>
      </c>
      <c r="S3" s="384"/>
    </row>
    <row r="4" spans="1:19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8" customFormat="1" ht="13.5" thickBo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ht="13.5" thickBot="1">
      <c r="A6" s="469" t="s">
        <v>74</v>
      </c>
      <c r="B6" s="469"/>
      <c r="C6" s="469"/>
      <c r="D6" s="469"/>
      <c r="E6" s="469"/>
      <c r="F6" s="469" t="s">
        <v>69</v>
      </c>
      <c r="G6" s="469"/>
      <c r="H6" s="469" t="s">
        <v>75</v>
      </c>
      <c r="I6" s="469"/>
      <c r="J6" s="469" t="s">
        <v>76</v>
      </c>
      <c r="K6" s="469"/>
      <c r="L6" s="11"/>
      <c r="M6" s="469" t="s">
        <v>145</v>
      </c>
      <c r="N6" s="469"/>
      <c r="O6" s="11"/>
      <c r="P6" s="11" t="s">
        <v>73</v>
      </c>
      <c r="Q6" s="11"/>
      <c r="R6" s="469" t="s">
        <v>21</v>
      </c>
      <c r="S6" s="469"/>
    </row>
    <row r="7" spans="1:19" s="34" customFormat="1" ht="11.25">
      <c r="A7" s="397" t="str">
        <f>T('[1]p8'!$C$13:$G$13)</f>
        <v>Bianca Morelli Casalvara Caretta</v>
      </c>
      <c r="B7" s="393"/>
      <c r="C7" s="393"/>
      <c r="D7" s="393"/>
      <c r="E7" s="472"/>
      <c r="F7" s="473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</row>
    <row r="8" spans="1:19" s="2" customFormat="1" ht="13.5" customHeight="1">
      <c r="A8" s="414" t="str">
        <f>IF('[1]p8'!$A$70&lt;&gt;0,'[1]p8'!$A$70,"")</f>
        <v>Análise no Rn (2007.1)</v>
      </c>
      <c r="B8" s="414"/>
      <c r="C8" s="414"/>
      <c r="D8" s="414"/>
      <c r="E8" s="414"/>
      <c r="F8" s="475">
        <f>IF('[1]p8'!$F$70&lt;&gt;0,'[1]p8'!$F$70,"")</f>
        <v>45</v>
      </c>
      <c r="G8" s="475"/>
      <c r="H8" s="475">
        <f>IF('[1]p8'!$E$70&lt;&gt;0,'[1]p8'!$E$70,"")</f>
        <v>3</v>
      </c>
      <c r="I8" s="475"/>
      <c r="J8" s="475">
        <f>IF('[1]p8'!$I$70&lt;&gt;0,'[1]p8'!$I$70,"")</f>
        <v>15</v>
      </c>
      <c r="K8" s="475"/>
      <c r="L8" s="24"/>
      <c r="M8" s="475">
        <f>IF('[1]p8'!$K$70&lt;&gt;0,'[1]p8'!$K$70,"")</f>
      </c>
      <c r="N8" s="475"/>
      <c r="O8" s="24"/>
      <c r="P8" s="24">
        <f>IF('[1]p8'!$L$70&lt;&gt;0,'[1]p8'!$L$70,"")</f>
      </c>
      <c r="Q8" s="42"/>
      <c r="R8" s="475">
        <f>IF('[1]p8'!$J$70&lt;&gt;0,'[1]p8'!$J$70,"")</f>
      </c>
      <c r="S8" s="475"/>
    </row>
    <row r="9" spans="1:19" s="2" customFormat="1" ht="13.5" customHeight="1">
      <c r="A9" s="414" t="str">
        <f>IF('[1]p8'!$A$71&lt;&gt;0,'[1]p8'!$A$71,"")</f>
        <v>TEA-Tópicos especiais de EDP (2007.1)</v>
      </c>
      <c r="B9" s="414"/>
      <c r="C9" s="414"/>
      <c r="D9" s="414"/>
      <c r="E9" s="414"/>
      <c r="F9" s="475">
        <f>IF('[1]p8'!$F$71&lt;&gt;0,'[1]p8'!$F$71,"")</f>
        <v>45</v>
      </c>
      <c r="G9" s="475"/>
      <c r="H9" s="475">
        <f>IF('[1]p8'!$E$71&lt;&gt;0,'[1]p8'!$E$71,"")</f>
        <v>3</v>
      </c>
      <c r="I9" s="475"/>
      <c r="J9" s="475">
        <f>IF('[1]p8'!$I$71&lt;&gt;0,'[1]p8'!$I$71,"")</f>
        <v>1</v>
      </c>
      <c r="K9" s="475"/>
      <c r="L9" s="24"/>
      <c r="M9" s="475">
        <f>IF('[1]p8'!$K$71&lt;&gt;0,'[1]p8'!$K$71,"")</f>
      </c>
      <c r="N9" s="475"/>
      <c r="O9" s="24"/>
      <c r="P9" s="24">
        <f>IF('[1]p8'!$L$71&lt;&gt;0,'[1]p8'!$L$71,"")</f>
      </c>
      <c r="Q9" s="42"/>
      <c r="R9" s="475">
        <f>IF('[1]p8'!$J$71&lt;&gt;0,'[1]p8'!$J$71,"")</f>
      </c>
      <c r="S9" s="475"/>
    </row>
    <row r="10" spans="1:19" s="2" customFormat="1" ht="13.5" customHeight="1">
      <c r="A10" s="414">
        <f>IF('[1]p9'!$A$73&lt;&gt;0,'[1]p9'!$A$73,"")</f>
      </c>
      <c r="B10" s="414"/>
      <c r="C10" s="414"/>
      <c r="D10" s="414"/>
      <c r="E10" s="414"/>
      <c r="F10" s="475">
        <f>IF('[1]p9'!$F$73&lt;&gt;0,'[1]p9'!$F$73,"")</f>
      </c>
      <c r="G10" s="475"/>
      <c r="H10" s="475">
        <f>IF('[1]p9'!$E$73&lt;&gt;0,'[1]p9'!$E$73,"")</f>
      </c>
      <c r="I10" s="475"/>
      <c r="J10" s="475">
        <f>IF('[1]p9'!$I$73&lt;&gt;0,'[1]p9'!$I$73,"")</f>
      </c>
      <c r="K10" s="475"/>
      <c r="L10" s="24"/>
      <c r="M10" s="475">
        <f>IF('[1]p9'!$K$73&lt;&gt;0,'[1]p9'!$K$73,"")</f>
      </c>
      <c r="N10" s="475"/>
      <c r="O10" s="24"/>
      <c r="P10" s="24">
        <f>IF('[1]p9'!$L$73&lt;&gt;0,'[1]p9'!$L$73,"")</f>
      </c>
      <c r="Q10" s="42"/>
      <c r="R10" s="475">
        <f>IF('[1]p9'!$J$73&lt;&gt;0,'[1]p9'!$J$73,"")</f>
      </c>
      <c r="S10" s="475"/>
    </row>
    <row r="11" spans="1:19" s="34" customFormat="1" ht="11.25">
      <c r="A11" s="397" t="str">
        <f>T('[1]p10'!$C$13:$G$13)</f>
        <v>Claudianor Oliveira Alves</v>
      </c>
      <c r="B11" s="393"/>
      <c r="C11" s="393"/>
      <c r="D11" s="393"/>
      <c r="E11" s="472"/>
      <c r="F11" s="473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</row>
    <row r="12" spans="1:19" s="2" customFormat="1" ht="13.5" customHeight="1">
      <c r="A12" s="414" t="str">
        <f>IF('[1]p10'!$A$69&lt;&gt;0,'[1]p10'!$A$69,"")</f>
        <v>Análise Funcional - Verão 2007</v>
      </c>
      <c r="B12" s="414"/>
      <c r="C12" s="414"/>
      <c r="D12" s="414"/>
      <c r="E12" s="414"/>
      <c r="F12" s="475">
        <f>IF('[1]p10'!$F$69&lt;&gt;0,'[1]p10'!$F$69,"")</f>
        <v>60</v>
      </c>
      <c r="G12" s="475"/>
      <c r="H12" s="475">
        <f>IF('[1]p10'!$E$69&lt;&gt;0,'[1]p10'!$E$69,"")</f>
        <v>4</v>
      </c>
      <c r="I12" s="475"/>
      <c r="J12" s="475">
        <f>IF('[1]p10'!$I$69&lt;&gt;0,'[1]p10'!$I$69,"")</f>
        <v>4</v>
      </c>
      <c r="K12" s="475"/>
      <c r="L12" s="24"/>
      <c r="M12" s="475">
        <f>IF('[1]p10'!$K$69&lt;&gt;0,'[1]p10'!$K$69,"")</f>
      </c>
      <c r="N12" s="475"/>
      <c r="O12" s="24"/>
      <c r="P12" s="24">
        <f>IF('[1]p10'!$L$69&lt;&gt;0,'[1]p10'!$L$69,"")</f>
      </c>
      <c r="Q12" s="42"/>
      <c r="R12" s="475">
        <f>IF('[1]p10'!$J$69&lt;&gt;0,'[1]p10'!$J$69,"")</f>
        <v>4</v>
      </c>
      <c r="S12" s="475"/>
    </row>
    <row r="13" spans="1:19" s="2" customFormat="1" ht="13.5" customHeight="1">
      <c r="A13" s="414" t="str">
        <f>IF('[1]p10'!$A$70&lt;&gt;0,'[1]p10'!$A$70,"")</f>
        <v>TE - Introdução a Teoria de Semigrupo Linear - Verão 2007.</v>
      </c>
      <c r="B13" s="414"/>
      <c r="C13" s="414"/>
      <c r="D13" s="414"/>
      <c r="E13" s="414"/>
      <c r="F13" s="475">
        <f>IF('[1]p10'!$F$70&lt;&gt;0,'[1]p10'!$F$70,"")</f>
        <v>60</v>
      </c>
      <c r="G13" s="475"/>
      <c r="H13" s="475">
        <f>IF('[1]p10'!$E$70&lt;&gt;0,'[1]p10'!$E$70,"")</f>
        <v>4</v>
      </c>
      <c r="I13" s="475"/>
      <c r="J13" s="475">
        <f>IF('[1]p10'!$I$70&lt;&gt;0,'[1]p10'!$I$70,"")</f>
        <v>1</v>
      </c>
      <c r="K13" s="475"/>
      <c r="L13" s="24"/>
      <c r="M13" s="475">
        <f>IF('[1]p10'!$K$70&lt;&gt;0,'[1]p10'!$K$70,"")</f>
      </c>
      <c r="N13" s="475"/>
      <c r="O13" s="24"/>
      <c r="P13" s="24">
        <f>IF('[1]p10'!$L$70&lt;&gt;0,'[1]p10'!$L$70,"")</f>
      </c>
      <c r="Q13" s="42"/>
      <c r="R13" s="475">
        <f>IF('[1]p10'!$J$70&lt;&gt;0,'[1]p10'!$J$70,"")</f>
        <v>1</v>
      </c>
      <c r="S13" s="475"/>
    </row>
    <row r="14" spans="1:19" s="2" customFormat="1" ht="13.5" customHeight="1">
      <c r="A14" s="414" t="str">
        <f>IF('[1]p10'!$A$71&lt;&gt;0,'[1]p10'!$A$71,"")</f>
        <v>TE - Semigrupo Analítico (2007.1)</v>
      </c>
      <c r="B14" s="414"/>
      <c r="C14" s="414"/>
      <c r="D14" s="414"/>
      <c r="E14" s="414"/>
      <c r="F14" s="475">
        <f>IF('[1]p10'!$F$71&lt;&gt;0,'[1]p10'!$F$71,"")</f>
        <v>45</v>
      </c>
      <c r="G14" s="475"/>
      <c r="H14" s="475">
        <f>IF('[1]p10'!$E$71&lt;&gt;0,'[1]p10'!$E$71,"")</f>
        <v>3</v>
      </c>
      <c r="I14" s="475"/>
      <c r="J14" s="475">
        <f>IF('[1]p10'!$I$71&lt;&gt;0,'[1]p10'!$I$71,"")</f>
        <v>1</v>
      </c>
      <c r="K14" s="475"/>
      <c r="L14" s="24"/>
      <c r="M14" s="475">
        <f>IF('[1]p10'!$K$71&lt;&gt;0,'[1]p10'!$K$71,"")</f>
      </c>
      <c r="N14" s="475"/>
      <c r="O14" s="24"/>
      <c r="P14" s="24">
        <f>IF('[1]p10'!$L$71&lt;&gt;0,'[1]p10'!$L$71,"")</f>
      </c>
      <c r="Q14" s="42"/>
      <c r="R14" s="475">
        <f>IF('[1]p10'!$J$71&lt;&gt;0,'[1]p10'!$J$71,"")</f>
      </c>
      <c r="S14" s="475"/>
    </row>
    <row r="15" spans="1:19" s="2" customFormat="1" ht="13.5" customHeight="1">
      <c r="A15" s="414" t="str">
        <f>IF('[1]p10'!$A$72&lt;&gt;0,'[1]p10'!$A$72,"")</f>
        <v>TE-Funcionais Localmente Lipschitz (2007.1)</v>
      </c>
      <c r="B15" s="414"/>
      <c r="C15" s="414"/>
      <c r="D15" s="414"/>
      <c r="E15" s="414"/>
      <c r="F15" s="475">
        <f>IF('[1]p10'!$F$72&lt;&gt;0,'[1]p10'!$F$72,"")</f>
        <v>45</v>
      </c>
      <c r="G15" s="475"/>
      <c r="H15" s="475">
        <f>IF('[1]p10'!$E$72&lt;&gt;0,'[1]p10'!$E$72,"")</f>
        <v>3</v>
      </c>
      <c r="I15" s="475"/>
      <c r="J15" s="475">
        <f>IF('[1]p10'!$I$72&lt;&gt;0,'[1]p10'!$I$72,"")</f>
        <v>1</v>
      </c>
      <c r="K15" s="475"/>
      <c r="L15" s="24"/>
      <c r="M15" s="475">
        <f>IF('[1]p10'!$K$72&lt;&gt;0,'[1]p10'!$K$72,"")</f>
      </c>
      <c r="N15" s="475"/>
      <c r="O15" s="24"/>
      <c r="P15" s="24">
        <f>IF('[1]p10'!$L$72&lt;&gt;0,'[1]p10'!$L$72,"")</f>
      </c>
      <c r="Q15" s="42"/>
      <c r="R15" s="475">
        <f>IF('[1]p10'!$J$72&lt;&gt;0,'[1]p10'!$J$72,"")</f>
      </c>
      <c r="S15" s="475"/>
    </row>
    <row r="16" spans="1:19" s="2" customFormat="1" ht="13.5" customHeight="1">
      <c r="A16" s="401">
        <f>IF('[1]p10'!$A$73&lt;&gt;0,'[1]p10'!$A$73,"")</f>
      </c>
      <c r="B16" s="394"/>
      <c r="C16" s="394"/>
      <c r="D16" s="394"/>
      <c r="E16" s="395"/>
      <c r="F16" s="470">
        <f>IF('[1]p10'!$F$73&lt;&gt;0,'[1]p10'!$F$73,"")</f>
      </c>
      <c r="G16" s="471"/>
      <c r="H16" s="470">
        <f>IF('[1]p10'!$E$73&lt;&gt;0,'[1]p10'!$E$73,"")</f>
      </c>
      <c r="I16" s="471"/>
      <c r="J16" s="470">
        <f>IF('[1]p10'!$I$73&lt;&gt;0,'[1]p10'!$I$73,"")</f>
      </c>
      <c r="K16" s="471"/>
      <c r="L16" s="24"/>
      <c r="M16" s="470">
        <f>IF('[1]p10'!$K$73&lt;&gt;0,'[1]p10'!$K$73,"")</f>
      </c>
      <c r="N16" s="471"/>
      <c r="O16" s="24"/>
      <c r="P16" s="24">
        <f>IF('[1]p10'!$L$73&lt;&gt;0,'[1]p10'!$L$73,"")</f>
      </c>
      <c r="Q16" s="42"/>
      <c r="R16" s="470">
        <f>IF('[1]p10'!$J$73&lt;&gt;0,'[1]p10'!$J$73,"")</f>
      </c>
      <c r="S16" s="471"/>
    </row>
    <row r="17" spans="1:19" s="34" customFormat="1" ht="11.25">
      <c r="A17" s="397" t="str">
        <f>T('[1]p26'!$C$13:$G$13)</f>
        <v>Marco Aurélio Soares Souto</v>
      </c>
      <c r="B17" s="393"/>
      <c r="C17" s="393"/>
      <c r="D17" s="393"/>
      <c r="E17" s="472"/>
      <c r="F17" s="473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</row>
    <row r="18" spans="1:19" s="2" customFormat="1" ht="13.5" customHeight="1">
      <c r="A18" s="414" t="str">
        <f>IF('[1]p26'!$A$69&lt;&gt;0,'[1]p26'!$A$69,"")</f>
        <v>T.E./Teoria de Pontos Críticos (2007.1)</v>
      </c>
      <c r="B18" s="414"/>
      <c r="C18" s="414"/>
      <c r="D18" s="414"/>
      <c r="E18" s="414"/>
      <c r="F18" s="475">
        <f>IF('[1]p26'!$F$69&lt;&gt;0,'[1]p26'!$F$69,"")</f>
        <v>45</v>
      </c>
      <c r="G18" s="475"/>
      <c r="H18" s="475">
        <f>IF('[1]p26'!$E$69&lt;&gt;0,'[1]p26'!$E$69,"")</f>
        <v>3</v>
      </c>
      <c r="I18" s="475"/>
      <c r="J18" s="475">
        <f>IF('[1]p26'!$I$69&lt;&gt;0,'[1]p26'!$I$69,"")</f>
        <v>2</v>
      </c>
      <c r="K18" s="475"/>
      <c r="L18" s="24"/>
      <c r="M18" s="475">
        <f>IF('[1]p26'!$K$69&lt;&gt;0,'[1]p26'!$K$69,"")</f>
      </c>
      <c r="N18" s="475"/>
      <c r="O18" s="24"/>
      <c r="P18" s="24">
        <f>IF('[1]p26'!$L$69&lt;&gt;0,'[1]p26'!$L$69,"")</f>
      </c>
      <c r="Q18" s="42"/>
      <c r="R18" s="475">
        <f>IF('[1]p26'!$J$69&lt;&gt;0,'[1]p26'!$J$69,"")</f>
      </c>
      <c r="S18" s="475"/>
    </row>
    <row r="19" spans="1:19" s="2" customFormat="1" ht="13.5" customHeight="1">
      <c r="A19" s="414">
        <f>IF('[1]p32'!$A$73&lt;&gt;0,'[1]p32'!$A$73,"")</f>
      </c>
      <c r="B19" s="414"/>
      <c r="C19" s="414"/>
      <c r="D19" s="414"/>
      <c r="E19" s="414"/>
      <c r="F19" s="475">
        <f>IF('[1]p32'!$F$73&lt;&gt;0,'[1]p32'!$F$73,"")</f>
      </c>
      <c r="G19" s="475"/>
      <c r="H19" s="475">
        <f>IF('[1]p32'!$E$73&lt;&gt;0,'[1]p32'!$E$73,"")</f>
      </c>
      <c r="I19" s="475"/>
      <c r="J19" s="475">
        <f>IF('[1]p32'!$I$73&lt;&gt;0,'[1]p32'!$I$73,"")</f>
      </c>
      <c r="K19" s="475"/>
      <c r="L19" s="24"/>
      <c r="M19" s="475">
        <f>IF('[1]p32'!$K$73&lt;&gt;0,'[1]p32'!$K$73,"")</f>
      </c>
      <c r="N19" s="475"/>
      <c r="O19" s="24"/>
      <c r="P19" s="24">
        <f>IF('[1]p32'!$L$73&lt;&gt;0,'[1]p32'!$L$73,"")</f>
      </c>
      <c r="Q19" s="42"/>
      <c r="R19" s="475">
        <f>IF('[1]p32'!$J$73&lt;&gt;0,'[1]p32'!$J$73,"")</f>
      </c>
      <c r="S19" s="475"/>
    </row>
    <row r="20" spans="1:19" s="34" customFormat="1" ht="11.25">
      <c r="A20" s="397" t="str">
        <f>T('[1]p33'!$C$13:$G$13)</f>
        <v>Sérgio Mota Alves</v>
      </c>
      <c r="B20" s="393"/>
      <c r="C20" s="393"/>
      <c r="D20" s="393"/>
      <c r="E20" s="472"/>
      <c r="F20" s="473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</row>
    <row r="21" spans="1:19" s="2" customFormat="1" ht="13.5" customHeight="1">
      <c r="A21" s="414" t="str">
        <f>IF('[1]p33'!$A$69&lt;&gt;0,'[1]p33'!$A$69,"")</f>
        <v>Álgebra (2007.1)</v>
      </c>
      <c r="B21" s="414"/>
      <c r="C21" s="414"/>
      <c r="D21" s="414"/>
      <c r="E21" s="414"/>
      <c r="F21" s="475">
        <f>IF('[1]p33'!$F$69&lt;&gt;0,'[1]p33'!$F$69,"")</f>
        <v>45</v>
      </c>
      <c r="G21" s="475"/>
      <c r="H21" s="475">
        <f>IF('[1]p33'!$E$69&lt;&gt;0,'[1]p33'!$E$69,"")</f>
        <v>3</v>
      </c>
      <c r="I21" s="475"/>
      <c r="J21" s="475">
        <f>IF('[1]p33'!$I$69&lt;&gt;0,'[1]p33'!$I$69,"")</f>
        <v>23</v>
      </c>
      <c r="K21" s="475"/>
      <c r="L21" s="24"/>
      <c r="M21" s="475">
        <f>IF('[1]p33'!$K$69&lt;&gt;0,'[1]p33'!$K$69,"")</f>
      </c>
      <c r="N21" s="475"/>
      <c r="O21" s="24"/>
      <c r="P21" s="24">
        <f>IF('[1]p33'!$L$69&lt;&gt;0,'[1]p33'!$L$69,"")</f>
      </c>
      <c r="Q21" s="42"/>
      <c r="R21" s="475">
        <f>IF('[1]p33'!$J$69&lt;&gt;0,'[1]p33'!$J$69,"")</f>
      </c>
      <c r="S21" s="475"/>
    </row>
  </sheetData>
  <sheetProtection password="CA19" sheet="1" objects="1" scenarios="1"/>
  <mergeCells count="87">
    <mergeCell ref="A20:E20"/>
    <mergeCell ref="F20:S20"/>
    <mergeCell ref="A21:E21"/>
    <mergeCell ref="F21:G21"/>
    <mergeCell ref="H21:I21"/>
    <mergeCell ref="J21:K21"/>
    <mergeCell ref="M21:N21"/>
    <mergeCell ref="R21:S21"/>
    <mergeCell ref="M19:N19"/>
    <mergeCell ref="R19:S19"/>
    <mergeCell ref="A19:E19"/>
    <mergeCell ref="F19:G19"/>
    <mergeCell ref="H19:I19"/>
    <mergeCell ref="J19:K19"/>
    <mergeCell ref="A17:E17"/>
    <mergeCell ref="F17:S17"/>
    <mergeCell ref="A18:E18"/>
    <mergeCell ref="F18:G18"/>
    <mergeCell ref="H18:I18"/>
    <mergeCell ref="J18:K18"/>
    <mergeCell ref="M18:N18"/>
    <mergeCell ref="R18:S18"/>
    <mergeCell ref="M15:N15"/>
    <mergeCell ref="R15:S15"/>
    <mergeCell ref="A14:E14"/>
    <mergeCell ref="F14:G14"/>
    <mergeCell ref="A15:E15"/>
    <mergeCell ref="F15:G15"/>
    <mergeCell ref="H15:I15"/>
    <mergeCell ref="J15:K15"/>
    <mergeCell ref="H14:I14"/>
    <mergeCell ref="J14:K14"/>
    <mergeCell ref="M12:N12"/>
    <mergeCell ref="R12:S12"/>
    <mergeCell ref="M13:N13"/>
    <mergeCell ref="R13:S13"/>
    <mergeCell ref="M14:N14"/>
    <mergeCell ref="R14:S14"/>
    <mergeCell ref="A13:E13"/>
    <mergeCell ref="F13:G13"/>
    <mergeCell ref="H13:I13"/>
    <mergeCell ref="J13:K13"/>
    <mergeCell ref="A12:E12"/>
    <mergeCell ref="F12:G12"/>
    <mergeCell ref="H12:I12"/>
    <mergeCell ref="J12:K12"/>
    <mergeCell ref="M10:N10"/>
    <mergeCell ref="R10:S10"/>
    <mergeCell ref="A11:E11"/>
    <mergeCell ref="F11:S11"/>
    <mergeCell ref="A10:E10"/>
    <mergeCell ref="F10:G10"/>
    <mergeCell ref="H10:I10"/>
    <mergeCell ref="J10:K10"/>
    <mergeCell ref="A9:E9"/>
    <mergeCell ref="F9:G9"/>
    <mergeCell ref="H9:I9"/>
    <mergeCell ref="J9:K9"/>
    <mergeCell ref="A7:E7"/>
    <mergeCell ref="F7:S7"/>
    <mergeCell ref="M9:N9"/>
    <mergeCell ref="R9:S9"/>
    <mergeCell ref="A8:E8"/>
    <mergeCell ref="F8:G8"/>
    <mergeCell ref="H8:I8"/>
    <mergeCell ref="J8:K8"/>
    <mergeCell ref="M8:N8"/>
    <mergeCell ref="R8:S8"/>
    <mergeCell ref="M16:N16"/>
    <mergeCell ref="R16:S16"/>
    <mergeCell ref="A16:E16"/>
    <mergeCell ref="F16:G16"/>
    <mergeCell ref="H16:I16"/>
    <mergeCell ref="J16:K16"/>
    <mergeCell ref="A4:S5"/>
    <mergeCell ref="A6:E6"/>
    <mergeCell ref="F6:G6"/>
    <mergeCell ref="H6:I6"/>
    <mergeCell ref="J6:K6"/>
    <mergeCell ref="M6:N6"/>
    <mergeCell ref="R6:S6"/>
    <mergeCell ref="A1:S1"/>
    <mergeCell ref="A2:S2"/>
    <mergeCell ref="R3:S3"/>
    <mergeCell ref="P3:Q3"/>
    <mergeCell ref="E3:O3"/>
    <mergeCell ref="A3:D3"/>
  </mergeCells>
  <conditionalFormatting sqref="J8:K10 J12:K16 J18:K19 J21:K21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80"/>
  <sheetViews>
    <sheetView workbookViewId="0" topLeftCell="A1">
      <selection activeCell="E3" sqref="E3:O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82" t="s">
        <v>72</v>
      </c>
      <c r="B3" s="383"/>
      <c r="C3" s="383"/>
      <c r="D3" s="384"/>
      <c r="E3" s="387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5" t="s">
        <v>84</v>
      </c>
      <c r="Q3" s="386"/>
      <c r="R3" s="383" t="str">
        <f>'[1]p1'!$H$4</f>
        <v>2006.2</v>
      </c>
      <c r="S3" s="384"/>
    </row>
    <row r="4" spans="1:19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8" customFormat="1" ht="13.5" thickBo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ht="13.5" thickBot="1">
      <c r="A6" s="469" t="s">
        <v>74</v>
      </c>
      <c r="B6" s="469"/>
      <c r="C6" s="469"/>
      <c r="D6" s="469"/>
      <c r="E6" s="469"/>
      <c r="F6" s="469" t="s">
        <v>69</v>
      </c>
      <c r="G6" s="469"/>
      <c r="H6" s="469" t="s">
        <v>75</v>
      </c>
      <c r="I6" s="469"/>
      <c r="J6" s="469" t="s">
        <v>76</v>
      </c>
      <c r="K6" s="469"/>
      <c r="L6" s="11"/>
      <c r="M6" s="469" t="s">
        <v>145</v>
      </c>
      <c r="N6" s="469"/>
      <c r="O6" s="11"/>
      <c r="P6" s="11" t="s">
        <v>73</v>
      </c>
      <c r="Q6" s="11"/>
      <c r="R6" s="469" t="s">
        <v>21</v>
      </c>
      <c r="S6" s="469"/>
    </row>
    <row r="7" spans="1:19" s="34" customFormat="1" ht="11.25">
      <c r="A7" s="397" t="str">
        <f>T('[1]p1'!$C$13:$G$13)</f>
        <v>Alciônio Saldanha de Oliveira</v>
      </c>
      <c r="B7" s="393"/>
      <c r="C7" s="393"/>
      <c r="D7" s="393"/>
      <c r="E7" s="472"/>
      <c r="F7" s="473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</row>
    <row r="8" spans="1:19" s="2" customFormat="1" ht="13.5" customHeight="1">
      <c r="A8" s="414" t="str">
        <f>IF('[1]p1'!$A$57&lt;&gt;0,'[1]p1'!$A$57,"")</f>
        <v>Calculo Diferencial e Integral 3 - T 01</v>
      </c>
      <c r="B8" s="414"/>
      <c r="C8" s="414"/>
      <c r="D8" s="414"/>
      <c r="E8" s="414"/>
      <c r="F8" s="475">
        <f>IF('[1]p1'!$F$57&lt;&gt;0,'[1]p1'!$F$57,"")</f>
        <v>90</v>
      </c>
      <c r="G8" s="475"/>
      <c r="H8" s="475">
        <f>IF('[1]p1'!$E$57&lt;&gt;0,'[1]p1'!$E$57,"")</f>
        <v>6</v>
      </c>
      <c r="I8" s="475"/>
      <c r="J8" s="475">
        <f>IF('[1]p1'!$I$57&lt;&gt;0,'[1]p1'!$I$57,"")</f>
        <v>56</v>
      </c>
      <c r="K8" s="475"/>
      <c r="L8" s="24"/>
      <c r="M8" s="475">
        <f>IF('[1]p1'!$K$57&lt;&gt;0,'[1]p1'!$K$57,"")</f>
        <v>13</v>
      </c>
      <c r="N8" s="475"/>
      <c r="O8" s="24"/>
      <c r="P8" s="24">
        <f>IF('[1]p1'!$L$57&lt;&gt;0,'[1]p1'!$L$57,"")</f>
        <v>6</v>
      </c>
      <c r="Q8" s="42"/>
      <c r="R8" s="475">
        <f>IF('[1]p1'!$J$57&lt;&gt;0,'[1]p1'!$J$57,"")</f>
        <v>37</v>
      </c>
      <c r="S8" s="475"/>
    </row>
    <row r="9" spans="1:19" s="2" customFormat="1" ht="13.5" customHeight="1">
      <c r="A9" s="414" t="str">
        <f>IF('[1]p1'!$A$58&lt;&gt;0,'[1]p1'!$A$58,"")</f>
        <v>Calculo Diferencial e Integral 3 - T 03</v>
      </c>
      <c r="B9" s="414"/>
      <c r="C9" s="414"/>
      <c r="D9" s="414"/>
      <c r="E9" s="414"/>
      <c r="F9" s="475">
        <f>IF('[1]p1'!$F$58&lt;&gt;0,'[1]p1'!$F$58,"")</f>
        <v>90</v>
      </c>
      <c r="G9" s="475"/>
      <c r="H9" s="475">
        <f>IF('[1]p1'!$E$58&lt;&gt;0,'[1]p1'!$E$58,"")</f>
        <v>6</v>
      </c>
      <c r="I9" s="475"/>
      <c r="J9" s="475">
        <f>IF('[1]p1'!$I$58&lt;&gt;0,'[1]p1'!$I$58,"")</f>
        <v>49</v>
      </c>
      <c r="K9" s="475"/>
      <c r="L9" s="24"/>
      <c r="M9" s="475">
        <f>IF('[1]p1'!$K$58&lt;&gt;0,'[1]p1'!$K$58,"")</f>
        <v>14</v>
      </c>
      <c r="N9" s="475"/>
      <c r="O9" s="24"/>
      <c r="P9" s="24">
        <f>IF('[1]p1'!$L$58&lt;&gt;0,'[1]p1'!$L$58,"")</f>
        <v>5</v>
      </c>
      <c r="Q9" s="42"/>
      <c r="R9" s="475">
        <f>IF('[1]p1'!$J$58&lt;&gt;0,'[1]p1'!$J$58,"")</f>
        <v>30</v>
      </c>
      <c r="S9" s="475"/>
    </row>
    <row r="10" spans="1:19" s="2" customFormat="1" ht="13.5" customHeight="1">
      <c r="A10" s="414">
        <f>IF('[1]p1'!$A$59&lt;&gt;0,'[1]p1'!$A$59,"")</f>
      </c>
      <c r="B10" s="414"/>
      <c r="C10" s="414"/>
      <c r="D10" s="414"/>
      <c r="E10" s="414"/>
      <c r="F10" s="475">
        <f>IF('[1]p1'!$F$59&lt;&gt;0,'[1]p1'!$F$59,"")</f>
      </c>
      <c r="G10" s="475"/>
      <c r="H10" s="475">
        <f>IF('[1]p1'!$E$59&lt;&gt;0,'[1]p1'!$E$59,"")</f>
      </c>
      <c r="I10" s="475"/>
      <c r="J10" s="475">
        <f>IF('[1]p1'!$I$59&lt;&gt;0,'[1]p1'!$I$59,"")</f>
      </c>
      <c r="K10" s="475"/>
      <c r="L10" s="24"/>
      <c r="M10" s="475">
        <f>IF('[1]p1'!$K$59&lt;&gt;0,'[1]p1'!$K$59,"")</f>
      </c>
      <c r="N10" s="475"/>
      <c r="O10" s="24"/>
      <c r="P10" s="24">
        <f>IF('[1]p1'!$L$59&lt;&gt;0,'[1]p1'!$L$59,"")</f>
      </c>
      <c r="Q10" s="42"/>
      <c r="R10" s="475">
        <f>IF('[1]p1'!$J$59&lt;&gt;0,'[1]p1'!$J$59,"")</f>
      </c>
      <c r="S10" s="475"/>
    </row>
    <row r="11" spans="1:19" s="34" customFormat="1" ht="11.25">
      <c r="A11" s="397" t="str">
        <f>T('[1]p3'!$C$13:$G$13)</f>
        <v>Amanda dos Santos Gomes</v>
      </c>
      <c r="B11" s="393"/>
      <c r="C11" s="393"/>
      <c r="D11" s="393"/>
      <c r="E11" s="472"/>
      <c r="F11" s="473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</row>
    <row r="12" spans="1:19" s="2" customFormat="1" ht="13.5" customHeight="1">
      <c r="A12" s="414" t="str">
        <f>IF('[1]p3'!$A$57&lt;&gt;0,'[1]p3'!$A$57,"")</f>
        <v>Est. Aplic. às Ciências Sociais I</v>
      </c>
      <c r="B12" s="414"/>
      <c r="C12" s="414"/>
      <c r="D12" s="414"/>
      <c r="E12" s="414"/>
      <c r="F12" s="475">
        <f>IF('[1]p3'!$F$57&lt;&gt;0,'[1]p3'!$F$57,"")</f>
        <v>30</v>
      </c>
      <c r="G12" s="475"/>
      <c r="H12" s="475">
        <f>IF('[1]p3'!$E$57&lt;&gt;0,'[1]p3'!$E$57,"")</f>
        <v>2</v>
      </c>
      <c r="I12" s="475"/>
      <c r="J12" s="475">
        <f>IF('[1]p3'!$I$57&lt;&gt;0,'[1]p3'!$I$57,"")</f>
      </c>
      <c r="K12" s="475"/>
      <c r="L12" s="24"/>
      <c r="M12" s="475">
        <f>IF('[1]p3'!$K$57&lt;&gt;0,'[1]p3'!$K$57,"")</f>
      </c>
      <c r="N12" s="475"/>
      <c r="O12" s="24"/>
      <c r="P12" s="24">
        <f>IF('[1]p3'!$L$57&lt;&gt;0,'[1]p3'!$L$57,"")</f>
      </c>
      <c r="Q12" s="42"/>
      <c r="R12" s="475">
        <f>IF('[1]p3'!$J$57&lt;&gt;0,'[1]p3'!$J$57,"")</f>
      </c>
      <c r="S12" s="475"/>
    </row>
    <row r="13" spans="1:19" s="2" customFormat="1" ht="13.5" customHeight="1">
      <c r="A13" s="414" t="str">
        <f>IF('[1]p3'!$A$58&lt;&gt;0,'[1]p3'!$A$58,"")</f>
        <v>Probabilidade e Estatística</v>
      </c>
      <c r="B13" s="414"/>
      <c r="C13" s="414"/>
      <c r="D13" s="414"/>
      <c r="E13" s="414"/>
      <c r="F13" s="475">
        <f>IF('[1]p3'!$F$58&lt;&gt;0,'[1]p3'!$F$58,"")</f>
        <v>45</v>
      </c>
      <c r="G13" s="475"/>
      <c r="H13" s="475">
        <f>IF('[1]p3'!$E$58&lt;&gt;0,'[1]p3'!$E$58,"")</f>
        <v>3</v>
      </c>
      <c r="I13" s="475"/>
      <c r="J13" s="475">
        <f>IF('[1]p3'!$I$58&lt;&gt;0,'[1]p3'!$I$58,"")</f>
      </c>
      <c r="K13" s="475"/>
      <c r="L13" s="24"/>
      <c r="M13" s="475">
        <f>IF('[1]p3'!$K$58&lt;&gt;0,'[1]p3'!$K$58,"")</f>
      </c>
      <c r="N13" s="475"/>
      <c r="O13" s="24"/>
      <c r="P13" s="24">
        <f>IF('[1]p3'!$L$58&lt;&gt;0,'[1]p3'!$L$58,"")</f>
      </c>
      <c r="Q13" s="42"/>
      <c r="R13" s="475">
        <f>IF('[1]p3'!$J$58&lt;&gt;0,'[1]p3'!$J$58,"")</f>
      </c>
      <c r="S13" s="475"/>
    </row>
    <row r="14" spans="1:19" s="2" customFormat="1" ht="13.5" customHeight="1">
      <c r="A14" s="414">
        <f>IF('[1]p3'!$A$59&lt;&gt;0,'[1]p3'!$A$59,"")</f>
      </c>
      <c r="B14" s="414"/>
      <c r="C14" s="414"/>
      <c r="D14" s="414"/>
      <c r="E14" s="414"/>
      <c r="F14" s="475">
        <f>IF('[1]p3'!$F$59&lt;&gt;0,'[1]p3'!$F$59,"")</f>
      </c>
      <c r="G14" s="475"/>
      <c r="H14" s="475">
        <f>IF('[1]p3'!$E$59&lt;&gt;0,'[1]p3'!$E$59,"")</f>
      </c>
      <c r="I14" s="475"/>
      <c r="J14" s="475">
        <f>IF('[1]p3'!$I$59&lt;&gt;0,'[1]p3'!$I$59,"")</f>
      </c>
      <c r="K14" s="475"/>
      <c r="L14" s="24"/>
      <c r="M14" s="475">
        <f>IF('[1]p3'!$K$59&lt;&gt;0,'[1]p3'!$K$59,"")</f>
      </c>
      <c r="N14" s="475"/>
      <c r="O14" s="24"/>
      <c r="P14" s="24">
        <f>IF('[1]p3'!$L$59&lt;&gt;0,'[1]p3'!$L$59,"")</f>
      </c>
      <c r="Q14" s="42"/>
      <c r="R14" s="475">
        <f>IF('[1]p3'!$J$59&lt;&gt;0,'[1]p3'!$J$59,"")</f>
      </c>
      <c r="S14" s="475"/>
    </row>
    <row r="15" spans="1:19" s="34" customFormat="1" ht="11.25">
      <c r="A15" s="397" t="str">
        <f>T('[1]p4'!$C$13:$G$13)</f>
        <v>Amauri Araújo Cruz</v>
      </c>
      <c r="B15" s="393"/>
      <c r="C15" s="393"/>
      <c r="D15" s="393"/>
      <c r="E15" s="472"/>
      <c r="F15" s="473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</row>
    <row r="16" spans="1:19" s="2" customFormat="1" ht="13.5" customHeight="1">
      <c r="A16" s="414" t="str">
        <f>IF('[1]p4'!$A$57&lt;&gt;0,'[1]p4'!$A$57,"")</f>
        <v>Álgebra Linear I - T 02</v>
      </c>
      <c r="B16" s="414"/>
      <c r="C16" s="414"/>
      <c r="D16" s="414"/>
      <c r="E16" s="414"/>
      <c r="F16" s="475">
        <f>IF('[1]p4'!$F$57&lt;&gt;0,'[1]p4'!$F$57,"")</f>
        <v>40</v>
      </c>
      <c r="G16" s="475"/>
      <c r="H16" s="475">
        <f>IF('[1]p4'!$E$57&lt;&gt;0,'[1]p4'!$E$57,"")</f>
        <v>2.7</v>
      </c>
      <c r="I16" s="475"/>
      <c r="J16" s="475">
        <f>IF('[1]p4'!$I$57&lt;&gt;0,'[1]p4'!$I$57,"")</f>
        <v>59</v>
      </c>
      <c r="K16" s="475"/>
      <c r="L16" s="24"/>
      <c r="M16" s="475">
        <f>IF('[1]p4'!$K$57&lt;&gt;0,'[1]p4'!$K$57,"")</f>
        <v>13</v>
      </c>
      <c r="N16" s="475"/>
      <c r="O16" s="24"/>
      <c r="P16" s="24">
        <f>IF('[1]p4'!$L$57&lt;&gt;0,'[1]p4'!$L$57,"")</f>
        <v>5</v>
      </c>
      <c r="Q16" s="42"/>
      <c r="R16" s="475">
        <f>IF('[1]p4'!$J$57&lt;&gt;0,'[1]p4'!$J$57,"")</f>
        <v>41</v>
      </c>
      <c r="S16" s="475"/>
    </row>
    <row r="17" spans="1:19" s="2" customFormat="1" ht="13.5" customHeight="1">
      <c r="A17" s="414" t="str">
        <f>IF('[1]p4'!$A$58&lt;&gt;0,'[1]p4'!$A$58,"")</f>
        <v>Cálculo Diferencial e Integral III - T 01</v>
      </c>
      <c r="B17" s="414"/>
      <c r="C17" s="414"/>
      <c r="D17" s="414"/>
      <c r="E17" s="414"/>
      <c r="F17" s="475">
        <f>IF('[1]p4'!$F$58&lt;&gt;0,'[1]p4'!$F$58,"")</f>
        <v>60</v>
      </c>
      <c r="G17" s="475"/>
      <c r="H17" s="475">
        <f>IF('[1]p4'!$E$58&lt;&gt;0,'[1]p4'!$E$58,"")</f>
        <v>4</v>
      </c>
      <c r="I17" s="475"/>
      <c r="J17" s="475">
        <f>IF('[1]p4'!$I$58&lt;&gt;0,'[1]p4'!$I$58,"")</f>
        <v>9</v>
      </c>
      <c r="K17" s="475"/>
      <c r="L17" s="24"/>
      <c r="M17" s="475">
        <f>IF('[1]p4'!$K$58&lt;&gt;0,'[1]p4'!$K$58,"")</f>
        <v>1</v>
      </c>
      <c r="N17" s="475"/>
      <c r="O17" s="24"/>
      <c r="P17" s="24">
        <f>IF('[1]p4'!$L$58&lt;&gt;0,'[1]p4'!$L$58,"")</f>
        <v>1</v>
      </c>
      <c r="Q17" s="42"/>
      <c r="R17" s="475">
        <f>IF('[1]p4'!$J$58&lt;&gt;0,'[1]p4'!$J$58,"")</f>
        <v>7</v>
      </c>
      <c r="S17" s="475"/>
    </row>
    <row r="18" spans="1:19" s="2" customFormat="1" ht="13.5" customHeight="1">
      <c r="A18" s="414" t="str">
        <f>IF('[1]p4'!$A$59&lt;&gt;0,'[1]p4'!$A$59,"")</f>
        <v>Cálculo Diferencial e Integral I - Noite</v>
      </c>
      <c r="B18" s="414"/>
      <c r="C18" s="414"/>
      <c r="D18" s="414"/>
      <c r="E18" s="414"/>
      <c r="F18" s="475">
        <f>IF('[1]p4'!$F$59&lt;&gt;0,'[1]p4'!$F$59,"")</f>
        <v>30</v>
      </c>
      <c r="G18" s="475"/>
      <c r="H18" s="475">
        <f>IF('[1]p4'!$E$59&lt;&gt;0,'[1]p4'!$E$59,"")</f>
        <v>2</v>
      </c>
      <c r="I18" s="475"/>
      <c r="J18" s="475">
        <f>IF('[1]p4'!$I$59&lt;&gt;0,'[1]p4'!$I$59,"")</f>
      </c>
      <c r="K18" s="475"/>
      <c r="L18" s="24"/>
      <c r="M18" s="475">
        <f>IF('[1]p4'!$K$59&lt;&gt;0,'[1]p4'!$K$59,"")</f>
      </c>
      <c r="N18" s="475"/>
      <c r="O18" s="24"/>
      <c r="P18" s="24">
        <f>IF('[1]p4'!$L$59&lt;&gt;0,'[1]p4'!$L$59,"")</f>
      </c>
      <c r="Q18" s="42"/>
      <c r="R18" s="475">
        <f>IF('[1]p4'!$J$59&lt;&gt;0,'[1]p4'!$J$59,"")</f>
      </c>
      <c r="S18" s="475"/>
    </row>
    <row r="19" spans="1:19" s="2" customFormat="1" ht="13.5" customHeight="1">
      <c r="A19" s="414">
        <f>IF('[1]p4'!$A$61&lt;&gt;0,'[1]p4'!$A$61,"")</f>
      </c>
      <c r="B19" s="414"/>
      <c r="C19" s="414"/>
      <c r="D19" s="414"/>
      <c r="E19" s="414"/>
      <c r="F19" s="475">
        <f>IF('[1]p4'!$F$61&lt;&gt;0,'[1]p4'!$F$61,"")</f>
      </c>
      <c r="G19" s="475"/>
      <c r="H19" s="475">
        <f>IF('[1]p4'!$E$61&lt;&gt;0,'[1]p4'!$E$61,"")</f>
      </c>
      <c r="I19" s="475"/>
      <c r="J19" s="475">
        <f>IF('[1]p4'!$I$61&lt;&gt;0,'[1]p4'!$I$61,"")</f>
      </c>
      <c r="K19" s="475"/>
      <c r="L19" s="24"/>
      <c r="M19" s="475">
        <f>IF('[1]p4'!$K$61&lt;&gt;0,'[1]p4'!$K$61,"")</f>
      </c>
      <c r="N19" s="475"/>
      <c r="O19" s="24"/>
      <c r="P19" s="24">
        <f>IF('[1]p4'!$L$61&lt;&gt;0,'[1]p4'!$L$61,"")</f>
      </c>
      <c r="Q19" s="42"/>
      <c r="R19" s="475">
        <f>IF('[1]p4'!$J$61&lt;&gt;0,'[1]p4'!$J$61,"")</f>
      </c>
      <c r="S19" s="475"/>
    </row>
    <row r="20" spans="1:19" s="34" customFormat="1" ht="11.25">
      <c r="A20" s="397" t="str">
        <f>T('[1]p5'!$C$13:$G$13)</f>
        <v>Antônio José da Silva</v>
      </c>
      <c r="B20" s="393"/>
      <c r="C20" s="393"/>
      <c r="D20" s="393"/>
      <c r="E20" s="472"/>
      <c r="F20" s="473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</row>
    <row r="21" spans="1:19" s="2" customFormat="1" ht="13.5" customHeight="1">
      <c r="A21" s="414" t="str">
        <f>IF('[1]p5'!$A$57&lt;&gt;0,'[1]p5'!$A$57,"")</f>
        <v>Pesquisa Operacional - T 01</v>
      </c>
      <c r="B21" s="414"/>
      <c r="C21" s="414"/>
      <c r="D21" s="414"/>
      <c r="E21" s="414"/>
      <c r="F21" s="475">
        <f>IF('[1]p5'!$F$57&lt;&gt;0,'[1]p5'!$F$57,"")</f>
        <v>60</v>
      </c>
      <c r="G21" s="475"/>
      <c r="H21" s="475">
        <f>IF('[1]p5'!$E$57&lt;&gt;0,'[1]p5'!$E$57,"")</f>
        <v>4</v>
      </c>
      <c r="I21" s="475"/>
      <c r="J21" s="475">
        <f>IF('[1]p5'!$I$57&lt;&gt;0,'[1]p5'!$I$57,"")</f>
        <v>9</v>
      </c>
      <c r="K21" s="475"/>
      <c r="L21" s="24"/>
      <c r="M21" s="475">
        <f>IF('[1]p5'!$K$57&lt;&gt;0,'[1]p5'!$K$57,"")</f>
        <v>1</v>
      </c>
      <c r="N21" s="475"/>
      <c r="O21" s="24"/>
      <c r="P21" s="24">
        <f>IF('[1]p5'!$L$57&lt;&gt;0,'[1]p5'!$L$57,"")</f>
        <v>6</v>
      </c>
      <c r="Q21" s="42"/>
      <c r="R21" s="475">
        <f>IF('[1]p5'!$J$57&lt;&gt;0,'[1]p5'!$J$57,"")</f>
        <v>2</v>
      </c>
      <c r="S21" s="475"/>
    </row>
    <row r="22" spans="1:19" s="2" customFormat="1" ht="13.5" customHeight="1">
      <c r="A22" s="414" t="str">
        <f>IF('[1]p5'!$A$58&lt;&gt;0,'[1]p5'!$A$58,"")</f>
        <v>Introdução à Teoria das Probabilidades - Verão/2007</v>
      </c>
      <c r="B22" s="414"/>
      <c r="C22" s="414"/>
      <c r="D22" s="414"/>
      <c r="E22" s="414"/>
      <c r="F22" s="475">
        <f>IF('[1]p5'!$F$58&lt;&gt;0,'[1]p5'!$F$58,"")</f>
        <v>54</v>
      </c>
      <c r="G22" s="475"/>
      <c r="H22" s="475">
        <f>IF('[1]p5'!$E$58&lt;&gt;0,'[1]p5'!$E$58,"")</f>
        <v>3.6</v>
      </c>
      <c r="I22" s="475"/>
      <c r="J22" s="475">
        <f>IF('[1]p5'!$I$58&lt;&gt;0,'[1]p5'!$I$58,"")</f>
        <v>39</v>
      </c>
      <c r="K22" s="475"/>
      <c r="L22" s="24"/>
      <c r="M22" s="475">
        <f>IF('[1]p5'!$K$58&lt;&gt;0,'[1]p5'!$K$58,"")</f>
        <v>19</v>
      </c>
      <c r="N22" s="475"/>
      <c r="O22" s="24"/>
      <c r="P22" s="24">
        <f>IF('[1]p5'!$L$58&lt;&gt;0,'[1]p5'!$L$58,"")</f>
        <v>19</v>
      </c>
      <c r="Q22" s="42"/>
      <c r="R22" s="475">
        <f>IF('[1]p5'!$J$58&lt;&gt;0,'[1]p5'!$J$58,"")</f>
        <v>1</v>
      </c>
      <c r="S22" s="475"/>
    </row>
    <row r="23" spans="1:19" s="2" customFormat="1" ht="13.5" customHeight="1">
      <c r="A23" s="414">
        <f>IF('[1]p5'!$A$59&lt;&gt;0,'[1]p5'!$A$59,"")</f>
      </c>
      <c r="B23" s="414"/>
      <c r="C23" s="414"/>
      <c r="D23" s="414"/>
      <c r="E23" s="414"/>
      <c r="F23" s="475">
        <f>IF('[1]p5'!$F$59&lt;&gt;0,'[1]p5'!$F$59,"")</f>
      </c>
      <c r="G23" s="475"/>
      <c r="H23" s="475">
        <f>IF('[1]p5'!$E$59&lt;&gt;0,'[1]p5'!$E$59,"")</f>
      </c>
      <c r="I23" s="475"/>
      <c r="J23" s="475">
        <f>IF('[1]p5'!$I$59&lt;&gt;0,'[1]p5'!$I$59,"")</f>
      </c>
      <c r="K23" s="475"/>
      <c r="L23" s="24"/>
      <c r="M23" s="475">
        <f>IF('[1]p5'!$K$59&lt;&gt;0,'[1]p5'!$K$59,"")</f>
      </c>
      <c r="N23" s="475"/>
      <c r="O23" s="24"/>
      <c r="P23" s="24">
        <f>IF('[1]p5'!$L$59&lt;&gt;0,'[1]p5'!$L$59,"")</f>
      </c>
      <c r="Q23" s="42"/>
      <c r="R23" s="475">
        <f>IF('[1]p5'!$J$59&lt;&gt;0,'[1]p5'!$J$59,"")</f>
      </c>
      <c r="S23" s="475"/>
    </row>
    <row r="24" spans="1:19" s="34" customFormat="1" ht="11.25">
      <c r="A24" s="397" t="str">
        <f>T('[1]p6'!$C$13:$G$13)</f>
        <v>Antônio Pereira Brandão Júnior</v>
      </c>
      <c r="B24" s="393"/>
      <c r="C24" s="393"/>
      <c r="D24" s="393"/>
      <c r="E24" s="472"/>
      <c r="F24" s="473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</row>
    <row r="25" spans="1:19" s="2" customFormat="1" ht="13.5" customHeight="1">
      <c r="A25" s="414" t="str">
        <f>IF('[1]p6'!$A$57&lt;&gt;0,'[1]p6'!$A$57,"")</f>
        <v>Álgebra I</v>
      </c>
      <c r="B25" s="414"/>
      <c r="C25" s="414"/>
      <c r="D25" s="414"/>
      <c r="E25" s="414"/>
      <c r="F25" s="475">
        <f>IF('[1]p6'!$F$57&lt;&gt;0,'[1]p6'!$F$57,"")</f>
        <v>60</v>
      </c>
      <c r="G25" s="475"/>
      <c r="H25" s="475">
        <f>IF('[1]p6'!$E$57&lt;&gt;0,'[1]p6'!$E$57,"")</f>
        <v>4</v>
      </c>
      <c r="I25" s="475"/>
      <c r="J25" s="475">
        <f>IF('[1]p6'!$I$57&lt;&gt;0,'[1]p6'!$I$57,"")</f>
        <v>8</v>
      </c>
      <c r="K25" s="475"/>
      <c r="L25" s="24"/>
      <c r="M25" s="475">
        <f>IF('[1]p6'!$K$57&lt;&gt;0,'[1]p6'!$K$57,"")</f>
        <v>4</v>
      </c>
      <c r="N25" s="475"/>
      <c r="O25" s="24"/>
      <c r="P25" s="24">
        <f>IF('[1]p6'!$L$57&lt;&gt;0,'[1]p6'!$L$57,"")</f>
        <v>1</v>
      </c>
      <c r="Q25" s="42"/>
      <c r="R25" s="475">
        <f>IF('[1]p6'!$J$57&lt;&gt;0,'[1]p6'!$J$57,"")</f>
        <v>3</v>
      </c>
      <c r="S25" s="475"/>
    </row>
    <row r="26" spans="1:19" s="2" customFormat="1" ht="13.5" customHeight="1">
      <c r="A26" s="414" t="str">
        <f>IF('[1]p6'!$A$58&lt;&gt;0,'[1]p6'!$A$58,"")</f>
        <v>Álgebra Linear II</v>
      </c>
      <c r="B26" s="414"/>
      <c r="C26" s="414"/>
      <c r="D26" s="414"/>
      <c r="E26" s="414"/>
      <c r="F26" s="475">
        <f>IF('[1]p6'!$F$58&lt;&gt;0,'[1]p6'!$F$58,"")</f>
        <v>60</v>
      </c>
      <c r="G26" s="475"/>
      <c r="H26" s="475">
        <f>IF('[1]p6'!$E$58&lt;&gt;0,'[1]p6'!$E$58,"")</f>
        <v>4</v>
      </c>
      <c r="I26" s="475"/>
      <c r="J26" s="475">
        <f>IF('[1]p6'!$I$58&lt;&gt;0,'[1]p6'!$I$58,"")</f>
        <v>5</v>
      </c>
      <c r="K26" s="475"/>
      <c r="L26" s="24"/>
      <c r="M26" s="475">
        <f>IF('[1]p6'!$K$58&lt;&gt;0,'[1]p6'!$K$58,"")</f>
        <v>3</v>
      </c>
      <c r="N26" s="475"/>
      <c r="O26" s="24"/>
      <c r="P26" s="24">
        <f>IF('[1]p6'!$L$58&lt;&gt;0,'[1]p6'!$L$58,"")</f>
      </c>
      <c r="Q26" s="42"/>
      <c r="R26" s="475">
        <f>IF('[1]p6'!$J$58&lt;&gt;0,'[1]p6'!$J$58,"")</f>
        <v>2</v>
      </c>
      <c r="S26" s="475"/>
    </row>
    <row r="27" spans="1:19" s="2" customFormat="1" ht="13.5" customHeight="1">
      <c r="A27" s="414">
        <f>IF('[1]p6'!$A$59&lt;&gt;0,'[1]p6'!$A$59,"")</f>
      </c>
      <c r="B27" s="414"/>
      <c r="C27" s="414"/>
      <c r="D27" s="414"/>
      <c r="E27" s="414"/>
      <c r="F27" s="475">
        <f>IF('[1]p6'!$F$59&lt;&gt;0,'[1]p6'!$F$59,"")</f>
      </c>
      <c r="G27" s="475"/>
      <c r="H27" s="475">
        <f>IF('[1]p6'!$E$59&lt;&gt;0,'[1]p6'!$E$59,"")</f>
      </c>
      <c r="I27" s="475"/>
      <c r="J27" s="475">
        <f>IF('[1]p6'!$I$59&lt;&gt;0,'[1]p6'!$I$59,"")</f>
      </c>
      <c r="K27" s="475"/>
      <c r="L27" s="24"/>
      <c r="M27" s="475">
        <f>IF('[1]p6'!$K$59&lt;&gt;0,'[1]p6'!$K$59,"")</f>
      </c>
      <c r="N27" s="475"/>
      <c r="O27" s="24"/>
      <c r="P27" s="24">
        <f>IF('[1]p6'!$L$59&lt;&gt;0,'[1]p6'!$L$59,"")</f>
      </c>
      <c r="Q27" s="42"/>
      <c r="R27" s="475">
        <f>IF('[1]p6'!$J$59&lt;&gt;0,'[1]p6'!$J$59,"")</f>
      </c>
      <c r="S27" s="475"/>
    </row>
    <row r="28" spans="1:19" s="34" customFormat="1" ht="11.25">
      <c r="A28" s="397" t="str">
        <f>T('[1]p7'!$C$13:$G$13)</f>
        <v>Aparecido Jesuino de Souza</v>
      </c>
      <c r="B28" s="393"/>
      <c r="C28" s="393"/>
      <c r="D28" s="393"/>
      <c r="E28" s="472"/>
      <c r="F28" s="473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</row>
    <row r="29" spans="1:19" s="2" customFormat="1" ht="13.5" customHeight="1">
      <c r="A29" s="414" t="str">
        <f>IF('[1]p7'!$A$57&lt;&gt;0,'[1]p7'!$A$57,"")</f>
        <v>Variáveis Complexas</v>
      </c>
      <c r="B29" s="414"/>
      <c r="C29" s="414"/>
      <c r="D29" s="414"/>
      <c r="E29" s="414"/>
      <c r="F29" s="475">
        <f>IF('[1]p7'!$F$57&lt;&gt;0,'[1]p7'!$F$57,"")</f>
        <v>60</v>
      </c>
      <c r="G29" s="475"/>
      <c r="H29" s="475">
        <f>IF('[1]p7'!$E$57&lt;&gt;0,'[1]p7'!$E$57,"")</f>
        <v>4</v>
      </c>
      <c r="I29" s="475"/>
      <c r="J29" s="475">
        <f>IF('[1]p7'!$I$57&lt;&gt;0,'[1]p7'!$I$57,"")</f>
        <v>53</v>
      </c>
      <c r="K29" s="475"/>
      <c r="L29" s="24"/>
      <c r="M29" s="475">
        <f>IF('[1]p7'!$K$57&lt;&gt;0,'[1]p7'!$K$57,"")</f>
        <v>17</v>
      </c>
      <c r="N29" s="475"/>
      <c r="O29" s="24"/>
      <c r="P29" s="24">
        <f>IF('[1]p7'!$L$57&lt;&gt;0,'[1]p7'!$L$57,"")</f>
        <v>15</v>
      </c>
      <c r="Q29" s="42"/>
      <c r="R29" s="475">
        <f>IF('[1]p7'!$J$57&lt;&gt;0,'[1]p7'!$J$57,"")</f>
        <v>21</v>
      </c>
      <c r="S29" s="475"/>
    </row>
    <row r="30" spans="1:19" s="2" customFormat="1" ht="13.5" customHeight="1">
      <c r="A30" s="414" t="str">
        <f>IF('[1]p7'!$A$58&lt;&gt;0,'[1]p7'!$A$58,"")</f>
        <v>Funções de Uma Variável Complexa</v>
      </c>
      <c r="B30" s="414"/>
      <c r="C30" s="414"/>
      <c r="D30" s="414"/>
      <c r="E30" s="414"/>
      <c r="F30" s="475">
        <f>IF('[1]p7'!$F$58&lt;&gt;0,'[1]p7'!$F$58,"")</f>
        <v>60</v>
      </c>
      <c r="G30" s="475"/>
      <c r="H30" s="475">
        <f>IF('[1]p7'!$E$58&lt;&gt;0,'[1]p7'!$E$58,"")</f>
        <v>4</v>
      </c>
      <c r="I30" s="475"/>
      <c r="J30" s="475">
        <f>IF('[1]p7'!$I$58&lt;&gt;0,'[1]p7'!$I$58,"")</f>
        <v>19</v>
      </c>
      <c r="K30" s="475"/>
      <c r="L30" s="24"/>
      <c r="M30" s="475">
        <f>IF('[1]p7'!$K$58&lt;&gt;0,'[1]p7'!$K$58,"")</f>
        <v>7</v>
      </c>
      <c r="N30" s="475"/>
      <c r="O30" s="24"/>
      <c r="P30" s="24">
        <f>IF('[1]p7'!$L$58&lt;&gt;0,'[1]p7'!$L$58,"")</f>
        <v>2</v>
      </c>
      <c r="Q30" s="42"/>
      <c r="R30" s="475">
        <f>IF('[1]p7'!$J$58&lt;&gt;0,'[1]p7'!$J$58,"")</f>
        <v>10</v>
      </c>
      <c r="S30" s="475"/>
    </row>
    <row r="31" spans="1:19" s="2" customFormat="1" ht="13.5" customHeight="1">
      <c r="A31" s="414">
        <f>IF('[1]p7'!$A$59&lt;&gt;0,'[1]p7'!$A$59,"")</f>
      </c>
      <c r="B31" s="414"/>
      <c r="C31" s="414"/>
      <c r="D31" s="414"/>
      <c r="E31" s="414"/>
      <c r="F31" s="475">
        <f>IF('[1]p7'!$F$59&lt;&gt;0,'[1]p7'!$F$59,"")</f>
      </c>
      <c r="G31" s="475"/>
      <c r="H31" s="475">
        <f>IF('[1]p7'!$E$59&lt;&gt;0,'[1]p7'!$E$59,"")</f>
      </c>
      <c r="I31" s="475"/>
      <c r="J31" s="475">
        <f>IF('[1]p7'!$I$59&lt;&gt;0,'[1]p7'!$I$59,"")</f>
      </c>
      <c r="K31" s="475"/>
      <c r="L31" s="24"/>
      <c r="M31" s="475">
        <f>IF('[1]p7'!$K$59&lt;&gt;0,'[1]p7'!$K$59,"")</f>
      </c>
      <c r="N31" s="475"/>
      <c r="O31" s="24"/>
      <c r="P31" s="24">
        <f>IF('[1]p7'!$L$59&lt;&gt;0,'[1]p7'!$L$59,"")</f>
      </c>
      <c r="Q31" s="42"/>
      <c r="R31" s="475">
        <f>IF('[1]p7'!$J$59&lt;&gt;0,'[1]p7'!$J$59,"")</f>
      </c>
      <c r="S31" s="475"/>
    </row>
    <row r="32" spans="1:19" s="34" customFormat="1" ht="11.25">
      <c r="A32" s="397" t="str">
        <f>T('[1]p8'!$C$13:$G$13)</f>
        <v>Bianca Morelli Casalvara Caretta</v>
      </c>
      <c r="B32" s="393"/>
      <c r="C32" s="393"/>
      <c r="D32" s="393"/>
      <c r="E32" s="472"/>
      <c r="F32" s="473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</row>
    <row r="33" spans="1:19" s="2" customFormat="1" ht="13.5" customHeight="1">
      <c r="A33" s="414" t="str">
        <f>IF('[1]p8'!$A$57&lt;&gt;0,'[1]p8'!$A$57,"")</f>
        <v>Analise I -T 01</v>
      </c>
      <c r="B33" s="414"/>
      <c r="C33" s="414"/>
      <c r="D33" s="414"/>
      <c r="E33" s="414"/>
      <c r="F33" s="475">
        <f>IF('[1]p8'!$F$57&lt;&gt;0,'[1]p8'!$F$57,"")</f>
        <v>66</v>
      </c>
      <c r="G33" s="475"/>
      <c r="H33" s="475">
        <f>IF('[1]p8'!$E$57&lt;&gt;0,'[1]p8'!$E$57,"")</f>
        <v>4</v>
      </c>
      <c r="I33" s="475"/>
      <c r="J33" s="475">
        <f>IF('[1]p8'!$I$57&lt;&gt;0,'[1]p8'!$I$57,"")</f>
        <v>18</v>
      </c>
      <c r="K33" s="475"/>
      <c r="L33" s="24"/>
      <c r="M33" s="475">
        <f>IF('[1]p8'!$K$57&lt;&gt;0,'[1]p8'!$K$57,"")</f>
        <v>9</v>
      </c>
      <c r="N33" s="475"/>
      <c r="O33" s="24"/>
      <c r="P33" s="24">
        <f>IF('[1]p8'!$L$57&lt;&gt;0,'[1]p8'!$L$57,"")</f>
        <v>3</v>
      </c>
      <c r="Q33" s="42"/>
      <c r="R33" s="475">
        <f>IF('[1]p8'!$J$57&lt;&gt;0,'[1]p8'!$J$57,"")</f>
        <v>6</v>
      </c>
      <c r="S33" s="475"/>
    </row>
    <row r="34" spans="1:19" s="2" customFormat="1" ht="13.5" customHeight="1">
      <c r="A34" s="414" t="str">
        <f>IF('[1]p8'!$A$58&lt;&gt;0,'[1]p8'!$A$58,"")</f>
        <v>Algebra Linear - T 01</v>
      </c>
      <c r="B34" s="414"/>
      <c r="C34" s="414"/>
      <c r="D34" s="414"/>
      <c r="E34" s="414"/>
      <c r="F34" s="475">
        <f>IF('[1]p8'!$F$58&lt;&gt;0,'[1]p8'!$F$58,"")</f>
        <v>8</v>
      </c>
      <c r="G34" s="475"/>
      <c r="H34" s="475">
        <f>IF('[1]p8'!$E$58&lt;&gt;0,'[1]p8'!$E$58,"")</f>
        <v>0.5</v>
      </c>
      <c r="I34" s="475"/>
      <c r="J34" s="475">
        <f>IF('[1]p8'!$I$58&lt;&gt;0,'[1]p8'!$I$58,"")</f>
      </c>
      <c r="K34" s="475"/>
      <c r="L34" s="24"/>
      <c r="M34" s="475">
        <f>IF('[1]p8'!$K$58&lt;&gt;0,'[1]p8'!$K$58,"")</f>
      </c>
      <c r="N34" s="475"/>
      <c r="O34" s="24"/>
      <c r="P34" s="24">
        <f>IF('[1]p8'!$L$58&lt;&gt;0,'[1]p8'!$L$58,"")</f>
      </c>
      <c r="Q34" s="42"/>
      <c r="R34" s="475">
        <f>IF('[1]p8'!$J$58&lt;&gt;0,'[1]p8'!$J$58,"")</f>
      </c>
      <c r="S34" s="475"/>
    </row>
    <row r="35" spans="1:19" s="2" customFormat="1" ht="13.5" customHeight="1">
      <c r="A35" s="414" t="str">
        <f>IF('[1]p8'!$A$59&lt;&gt;0,'[1]p8'!$A$59,"")</f>
        <v>Álgebra Linear - T 02</v>
      </c>
      <c r="B35" s="414"/>
      <c r="C35" s="414"/>
      <c r="D35" s="414"/>
      <c r="E35" s="414"/>
      <c r="F35" s="475">
        <f>IF('[1]p8'!$F$59&lt;&gt;0,'[1]p8'!$F$59,"")</f>
        <v>8</v>
      </c>
      <c r="G35" s="475"/>
      <c r="H35" s="475">
        <f>IF('[1]p8'!$E$59&lt;&gt;0,'[1]p8'!$E$59,"")</f>
        <v>0.5</v>
      </c>
      <c r="I35" s="475"/>
      <c r="J35" s="475">
        <f>IF('[1]p8'!$I$59&lt;&gt;0,'[1]p8'!$I$59,"")</f>
      </c>
      <c r="K35" s="475"/>
      <c r="L35" s="24"/>
      <c r="M35" s="475">
        <f>IF('[1]p8'!$K$59&lt;&gt;0,'[1]p8'!$K$59,"")</f>
      </c>
      <c r="N35" s="475"/>
      <c r="O35" s="24"/>
      <c r="P35" s="24">
        <f>IF('[1]p8'!$L$59&lt;&gt;0,'[1]p8'!$L$59,"")</f>
      </c>
      <c r="Q35" s="42"/>
      <c r="R35" s="475">
        <f>IF('[1]p8'!$J$59&lt;&gt;0,'[1]p8'!$J$59,"")</f>
      </c>
      <c r="S35" s="475"/>
    </row>
    <row r="36" spans="1:19" s="2" customFormat="1" ht="13.5" customHeight="1">
      <c r="A36" s="414" t="str">
        <f>IF('[1]p8'!$A$60&lt;&gt;0,'[1]p8'!$A$60,"")</f>
        <v>Introdução à Análise Real (Verão)</v>
      </c>
      <c r="B36" s="414"/>
      <c r="C36" s="414"/>
      <c r="D36" s="414"/>
      <c r="E36" s="414"/>
      <c r="F36" s="475">
        <f>IF('[1]p8'!$F$60&lt;&gt;0,'[1]p8'!$F$60,"")</f>
        <v>45</v>
      </c>
      <c r="G36" s="475"/>
      <c r="H36" s="475">
        <f>IF('[1]p8'!$E$60&lt;&gt;0,'[1]p8'!$E$60,"")</f>
        <v>3</v>
      </c>
      <c r="I36" s="475"/>
      <c r="J36" s="475">
        <f>IF('[1]p8'!$I$60&lt;&gt;0,'[1]p8'!$I$60,"")</f>
        <v>33</v>
      </c>
      <c r="K36" s="475"/>
      <c r="L36" s="24"/>
      <c r="M36" s="475">
        <f>IF('[1]p8'!$K$60&lt;&gt;0,'[1]p8'!$K$60,"")</f>
        <v>21</v>
      </c>
      <c r="N36" s="475"/>
      <c r="O36" s="24"/>
      <c r="P36" s="24">
        <f>IF('[1]p8'!$L$60&lt;&gt;0,'[1]p8'!$L$60,"")</f>
        <v>5</v>
      </c>
      <c r="Q36" s="42"/>
      <c r="R36" s="475">
        <f>IF('[1]p8'!$J$60&lt;&gt;0,'[1]p8'!$J$60,"")</f>
        <v>7</v>
      </c>
      <c r="S36" s="475"/>
    </row>
    <row r="37" spans="1:19" s="2" customFormat="1" ht="13.5" customHeight="1">
      <c r="A37" s="414">
        <f>IF('[1]p8'!$A$61&lt;&gt;0,'[1]p8'!$A$61,"")</f>
      </c>
      <c r="B37" s="414"/>
      <c r="C37" s="414"/>
      <c r="D37" s="414"/>
      <c r="E37" s="414"/>
      <c r="F37" s="475">
        <f>IF('[1]p8'!$F$61&lt;&gt;0,'[1]p8'!$F$61,"")</f>
      </c>
      <c r="G37" s="475"/>
      <c r="H37" s="475">
        <f>IF('[1]p8'!$E$61&lt;&gt;0,'[1]p8'!$E$61,"")</f>
      </c>
      <c r="I37" s="475"/>
      <c r="J37" s="475">
        <f>IF('[1]p8'!$I$61&lt;&gt;0,'[1]p8'!$I$61,"")</f>
      </c>
      <c r="K37" s="475"/>
      <c r="L37" s="24"/>
      <c r="M37" s="475">
        <f>IF('[1]p8'!$K$61&lt;&gt;0,'[1]p8'!$K$61,"")</f>
      </c>
      <c r="N37" s="475"/>
      <c r="O37" s="24"/>
      <c r="P37" s="24">
        <f>IF('[1]p8'!$L$61&lt;&gt;0,'[1]p8'!$L$61,"")</f>
      </c>
      <c r="Q37" s="42"/>
      <c r="R37" s="475">
        <f>IF('[1]p8'!$J$61&lt;&gt;0,'[1]p8'!$J$61,"")</f>
      </c>
      <c r="S37" s="475"/>
    </row>
    <row r="38" spans="1:19" s="34" customFormat="1" ht="11.25">
      <c r="A38" s="397" t="str">
        <f>T('[1]p9'!$C$13:$G$13)</f>
        <v>Bráulio Maia Junior</v>
      </c>
      <c r="B38" s="393"/>
      <c r="C38" s="393"/>
      <c r="D38" s="393"/>
      <c r="E38" s="472"/>
      <c r="F38" s="473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</row>
    <row r="39" spans="1:19" s="2" customFormat="1" ht="13.5" customHeight="1">
      <c r="A39" s="414" t="str">
        <f>IF('[1]p9'!$A$57&lt;&gt;0,'[1]p9'!$A$57,"")</f>
        <v>Algebra I</v>
      </c>
      <c r="B39" s="414"/>
      <c r="C39" s="414"/>
      <c r="D39" s="414"/>
      <c r="E39" s="414"/>
      <c r="F39" s="475">
        <f>IF('[1]p9'!$F$57&lt;&gt;0,'[1]p9'!$F$57,"")</f>
        <v>60</v>
      </c>
      <c r="G39" s="475"/>
      <c r="H39" s="475">
        <f>IF('[1]p9'!$E$57&lt;&gt;0,'[1]p9'!$E$57,"")</f>
        <v>4</v>
      </c>
      <c r="I39" s="475"/>
      <c r="J39" s="475">
        <f>IF('[1]p9'!$I$57&lt;&gt;0,'[1]p9'!$I$57,"")</f>
        <v>18</v>
      </c>
      <c r="K39" s="475"/>
      <c r="L39" s="24"/>
      <c r="M39" s="475">
        <f>IF('[1]p9'!$K$57&lt;&gt;0,'[1]p9'!$K$57,"")</f>
        <v>4</v>
      </c>
      <c r="N39" s="475"/>
      <c r="O39" s="24"/>
      <c r="P39" s="24">
        <f>IF('[1]p9'!$L$57&lt;&gt;0,'[1]p9'!$L$57,"")</f>
        <v>3</v>
      </c>
      <c r="Q39" s="42"/>
      <c r="R39" s="475">
        <f>IF('[1]p9'!$J$57&lt;&gt;0,'[1]p9'!$J$57,"")</f>
        <v>11</v>
      </c>
      <c r="S39" s="475"/>
    </row>
    <row r="40" spans="1:19" s="2" customFormat="1" ht="13.5" customHeight="1">
      <c r="A40" s="414">
        <f>IF('[1]p9'!$A$61&lt;&gt;0,'[1]p9'!$A$61,"")</f>
      </c>
      <c r="B40" s="414"/>
      <c r="C40" s="414"/>
      <c r="D40" s="414"/>
      <c r="E40" s="414"/>
      <c r="F40" s="475">
        <f>IF('[1]p9'!$F$61&lt;&gt;0,'[1]p9'!$F$61,"")</f>
      </c>
      <c r="G40" s="475"/>
      <c r="H40" s="475">
        <f>IF('[1]p9'!$E$61&lt;&gt;0,'[1]p9'!$E$61,"")</f>
      </c>
      <c r="I40" s="475"/>
      <c r="J40" s="475">
        <f>IF('[1]p9'!$I$61&lt;&gt;0,'[1]p9'!$I$61,"")</f>
      </c>
      <c r="K40" s="475"/>
      <c r="L40" s="24"/>
      <c r="M40" s="475">
        <f>IF('[1]p9'!$K$61&lt;&gt;0,'[1]p9'!$K$61,"")</f>
      </c>
      <c r="N40" s="475"/>
      <c r="O40" s="24"/>
      <c r="P40" s="24">
        <f>IF('[1]p9'!$L$61&lt;&gt;0,'[1]p9'!$L$61,"")</f>
      </c>
      <c r="Q40" s="42"/>
      <c r="R40" s="475">
        <f>IF('[1]p9'!$J$61&lt;&gt;0,'[1]p9'!$J$61,"")</f>
      </c>
      <c r="S40" s="475"/>
    </row>
    <row r="41" spans="1:19" s="34" customFormat="1" ht="11.25">
      <c r="A41" s="397" t="str">
        <f>T('[1]p10'!$C$13:$G$13)</f>
        <v>Claudianor Oliveira Alves</v>
      </c>
      <c r="B41" s="393"/>
      <c r="C41" s="393"/>
      <c r="D41" s="393"/>
      <c r="E41" s="472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</row>
    <row r="42" spans="1:19" s="2" customFormat="1" ht="13.5" customHeight="1">
      <c r="A42" s="414" t="str">
        <f>IF('[1]p10'!$A$57&lt;&gt;0,'[1]p10'!$A$57,"")</f>
        <v>Topologia dos Espaços Métricos</v>
      </c>
      <c r="B42" s="414"/>
      <c r="C42" s="414"/>
      <c r="D42" s="414"/>
      <c r="E42" s="414"/>
      <c r="F42" s="475">
        <f>IF('[1]p10'!$F$57&lt;&gt;0,'[1]p10'!$F$57,"")</f>
        <v>60</v>
      </c>
      <c r="G42" s="475"/>
      <c r="H42" s="475">
        <f>IF('[1]p10'!$E$57&lt;&gt;0,'[1]p10'!$E$57,"")</f>
        <v>4</v>
      </c>
      <c r="I42" s="475"/>
      <c r="J42" s="475">
        <f>IF('[1]p10'!$I$57&lt;&gt;0,'[1]p10'!$I$57,"")</f>
        <v>3</v>
      </c>
      <c r="K42" s="475"/>
      <c r="L42" s="24"/>
      <c r="M42" s="475">
        <f>IF('[1]p10'!$K$57&lt;&gt;0,'[1]p10'!$K$57,"")</f>
        <v>1</v>
      </c>
      <c r="N42" s="475"/>
      <c r="O42" s="24"/>
      <c r="P42" s="24">
        <f>IF('[1]p10'!$L$57&lt;&gt;0,'[1]p10'!$L$57,"")</f>
      </c>
      <c r="Q42" s="42"/>
      <c r="R42" s="475">
        <f>IF('[1]p10'!$J$57&lt;&gt;0,'[1]p10'!$J$57,"")</f>
        <v>2</v>
      </c>
      <c r="S42" s="475"/>
    </row>
    <row r="43" spans="1:19" s="2" customFormat="1" ht="13.5" customHeight="1">
      <c r="A43" s="414">
        <f>IF('[1]p10'!$A$58&lt;&gt;0,'[1]p10'!$A$58,"")</f>
      </c>
      <c r="B43" s="414"/>
      <c r="C43" s="414"/>
      <c r="D43" s="414"/>
      <c r="E43" s="414"/>
      <c r="F43" s="475">
        <f>IF('[1]p10'!$F$58&lt;&gt;0,'[1]p10'!$F$58,"")</f>
      </c>
      <c r="G43" s="475"/>
      <c r="H43" s="475">
        <f>IF('[1]p10'!$E$58&lt;&gt;0,'[1]p10'!$E$58,"")</f>
      </c>
      <c r="I43" s="475"/>
      <c r="J43" s="475">
        <f>IF('[1]p10'!$I$58&lt;&gt;0,'[1]p10'!$I$58,"")</f>
      </c>
      <c r="K43" s="475"/>
      <c r="L43" s="24"/>
      <c r="M43" s="475">
        <f>IF('[1]p10'!$K$58&lt;&gt;0,'[1]p10'!$K$58,"")</f>
      </c>
      <c r="N43" s="475"/>
      <c r="O43" s="24"/>
      <c r="P43" s="24">
        <f>IF('[1]p10'!$L$58&lt;&gt;0,'[1]p10'!$L$58,"")</f>
      </c>
      <c r="Q43" s="42"/>
      <c r="R43" s="475">
        <f>IF('[1]p10'!$J$58&lt;&gt;0,'[1]p10'!$J$58,"")</f>
      </c>
      <c r="S43" s="475"/>
    </row>
    <row r="44" spans="1:19" s="34" customFormat="1" ht="11.25">
      <c r="A44" s="397" t="str">
        <f>T('[1]p11'!$C$13:$G$13)</f>
        <v>Daniel Cordeiro de Morais Filho</v>
      </c>
      <c r="B44" s="393"/>
      <c r="C44" s="393"/>
      <c r="D44" s="393"/>
      <c r="E44" s="472"/>
      <c r="F44" s="473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</row>
    <row r="45" spans="1:19" s="2" customFormat="1" ht="13.5" customHeight="1">
      <c r="A45" s="414" t="str">
        <f>IF('[1]p11'!$A$57&lt;&gt;0,'[1]p11'!$A$57,"")</f>
        <v>Análise III</v>
      </c>
      <c r="B45" s="414"/>
      <c r="C45" s="414"/>
      <c r="D45" s="414"/>
      <c r="E45" s="414"/>
      <c r="F45" s="475">
        <f>IF('[1]p11'!$F$57&lt;&gt;0,'[1]p11'!$F$57,"")</f>
        <v>60</v>
      </c>
      <c r="G45" s="475"/>
      <c r="H45" s="475">
        <f>IF('[1]p11'!$E$57&lt;&gt;0,'[1]p11'!$E$57,"")</f>
        <v>4</v>
      </c>
      <c r="I45" s="475"/>
      <c r="J45" s="475">
        <f>IF('[1]p11'!$I$57&lt;&gt;0,'[1]p11'!$I$57,"")</f>
        <v>1</v>
      </c>
      <c r="K45" s="475"/>
      <c r="L45" s="24"/>
      <c r="M45" s="475">
        <f>IF('[1]p11'!$K$57&lt;&gt;0,'[1]p11'!$K$57,"")</f>
      </c>
      <c r="N45" s="475"/>
      <c r="O45" s="24"/>
      <c r="P45" s="24">
        <f>IF('[1]p11'!$L$57&lt;&gt;0,'[1]p11'!$L$57,"")</f>
      </c>
      <c r="Q45" s="42"/>
      <c r="R45" s="475">
        <f>IF('[1]p11'!$J$57&lt;&gt;0,'[1]p11'!$J$57,"")</f>
        <v>1</v>
      </c>
      <c r="S45" s="475"/>
    </row>
    <row r="46" spans="1:19" s="2" customFormat="1" ht="13.5" customHeight="1">
      <c r="A46" s="414" t="str">
        <f>IF('[1]p11'!$A$58&lt;&gt;0,'[1]p11'!$A$58,"")</f>
        <v>Introdução à Análise Funcional</v>
      </c>
      <c r="B46" s="414"/>
      <c r="C46" s="414"/>
      <c r="D46" s="414"/>
      <c r="E46" s="414"/>
      <c r="F46" s="475">
        <f>IF('[1]p11'!$F$58&lt;&gt;0,'[1]p11'!$F$58,"")</f>
        <v>60</v>
      </c>
      <c r="G46" s="475"/>
      <c r="H46" s="475">
        <f>IF('[1]p11'!$E$58&lt;&gt;0,'[1]p11'!$E$58,"")</f>
        <v>4</v>
      </c>
      <c r="I46" s="475"/>
      <c r="J46" s="475">
        <f>IF('[1]p11'!$I$58&lt;&gt;0,'[1]p11'!$I$58,"")</f>
        <v>2</v>
      </c>
      <c r="K46" s="475"/>
      <c r="L46" s="24"/>
      <c r="M46" s="475">
        <f>IF('[1]p11'!$K$58&lt;&gt;0,'[1]p11'!$K$58,"")</f>
        <v>1</v>
      </c>
      <c r="N46" s="475"/>
      <c r="O46" s="24"/>
      <c r="P46" s="24">
        <f>IF('[1]p11'!$L$58&lt;&gt;0,'[1]p11'!$L$58,"")</f>
      </c>
      <c r="Q46" s="42"/>
      <c r="R46" s="475">
        <f>IF('[1]p11'!$J$58&lt;&gt;0,'[1]p11'!$J$58,"")</f>
        <v>1</v>
      </c>
      <c r="S46" s="475"/>
    </row>
    <row r="47" spans="1:19" s="2" customFormat="1" ht="13.5" customHeight="1">
      <c r="A47" s="414">
        <f>IF('[1]p11'!$A$59&lt;&gt;0,'[1]p11'!$A$59,"")</f>
      </c>
      <c r="B47" s="414"/>
      <c r="C47" s="414"/>
      <c r="D47" s="414"/>
      <c r="E47" s="414"/>
      <c r="F47" s="475">
        <f>IF('[1]p11'!$F$59&lt;&gt;0,'[1]p11'!$F$59,"")</f>
      </c>
      <c r="G47" s="475"/>
      <c r="H47" s="475">
        <f>IF('[1]p11'!$E$59&lt;&gt;0,'[1]p11'!$E$59,"")</f>
      </c>
      <c r="I47" s="475"/>
      <c r="J47" s="475">
        <f>IF('[1]p11'!$I$59&lt;&gt;0,'[1]p11'!$I$59,"")</f>
      </c>
      <c r="K47" s="475"/>
      <c r="L47" s="24"/>
      <c r="M47" s="475">
        <f>IF('[1]p11'!$K$59&lt;&gt;0,'[1]p11'!$K$59,"")</f>
      </c>
      <c r="N47" s="475"/>
      <c r="O47" s="24"/>
      <c r="P47" s="24">
        <f>IF('[1]p11'!$L$59&lt;&gt;0,'[1]p11'!$L$59,"")</f>
      </c>
      <c r="Q47" s="42"/>
      <c r="R47" s="475">
        <f>IF('[1]p11'!$J$59&lt;&gt;0,'[1]p11'!$J$59,"")</f>
      </c>
      <c r="S47" s="475"/>
    </row>
    <row r="48" spans="1:19" s="34" customFormat="1" ht="11.25">
      <c r="A48" s="397" t="str">
        <f>T('[1]p12'!$C$13:$G$13)</f>
        <v>Florence Ayres Campello de Oliveira</v>
      </c>
      <c r="B48" s="393"/>
      <c r="C48" s="393"/>
      <c r="D48" s="393"/>
      <c r="E48" s="472"/>
      <c r="F48" s="473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</row>
    <row r="49" spans="1:19" s="2" customFormat="1" ht="13.5" customHeight="1">
      <c r="A49" s="414" t="str">
        <f>IF('[1]p12'!$A$57&lt;&gt;0,'[1]p12'!$A$57,"")</f>
        <v>Cálculo Diferencial e Integral I - T 02</v>
      </c>
      <c r="B49" s="414"/>
      <c r="C49" s="414"/>
      <c r="D49" s="414"/>
      <c r="E49" s="414"/>
      <c r="F49" s="475">
        <f>IF('[1]p12'!$F$57&lt;&gt;0,'[1]p12'!$F$57,"")</f>
        <v>90</v>
      </c>
      <c r="G49" s="475"/>
      <c r="H49" s="475">
        <f>IF('[1]p12'!$E$57&lt;&gt;0,'[1]p12'!$E$57,"")</f>
        <v>6</v>
      </c>
      <c r="I49" s="475"/>
      <c r="J49" s="475">
        <f>IF('[1]p12'!$I$57&lt;&gt;0,'[1]p12'!$I$57,"")</f>
        <v>61</v>
      </c>
      <c r="K49" s="475"/>
      <c r="L49" s="24"/>
      <c r="M49" s="475">
        <f>IF('[1]p12'!$K$57&lt;&gt;0,'[1]p12'!$K$57,"")</f>
        <v>24</v>
      </c>
      <c r="N49" s="475"/>
      <c r="O49" s="24"/>
      <c r="P49" s="24">
        <f>IF('[1]p12'!$L$57&lt;&gt;0,'[1]p12'!$L$57,"")</f>
        <v>26</v>
      </c>
      <c r="Q49" s="42"/>
      <c r="R49" s="475">
        <f>IF('[1]p12'!$J$57&lt;&gt;0,'[1]p12'!$J$57,"")</f>
        <v>11</v>
      </c>
      <c r="S49" s="475"/>
    </row>
    <row r="50" spans="1:19" s="2" customFormat="1" ht="13.5" customHeight="1">
      <c r="A50" s="414" t="str">
        <f>IF('[1]p12'!$A$58&lt;&gt;0,'[1]p12'!$A$58,"")</f>
        <v>Tópicos Especiais de Geometria</v>
      </c>
      <c r="B50" s="414"/>
      <c r="C50" s="414"/>
      <c r="D50" s="414"/>
      <c r="E50" s="414"/>
      <c r="F50" s="475">
        <f>IF('[1]p12'!$F$58&lt;&gt;0,'[1]p12'!$F$58,"")</f>
        <v>90</v>
      </c>
      <c r="G50" s="475"/>
      <c r="H50" s="475">
        <f>IF('[1]p12'!$E$58&lt;&gt;0,'[1]p12'!$E$58,"")</f>
        <v>6</v>
      </c>
      <c r="I50" s="475"/>
      <c r="J50" s="475">
        <f>IF('[1]p12'!$I$58&lt;&gt;0,'[1]p12'!$I$58,"")</f>
        <v>31</v>
      </c>
      <c r="K50" s="475"/>
      <c r="L50" s="24"/>
      <c r="M50" s="475">
        <f>IF('[1]p12'!$K$58&lt;&gt;0,'[1]p12'!$K$58,"")</f>
        <v>4</v>
      </c>
      <c r="N50" s="475"/>
      <c r="O50" s="24"/>
      <c r="P50" s="24">
        <f>IF('[1]p12'!$L$58&lt;&gt;0,'[1]p12'!$L$58,"")</f>
      </c>
      <c r="Q50" s="42"/>
      <c r="R50" s="475">
        <f>IF('[1]p12'!$J$58&lt;&gt;0,'[1]p12'!$J$58,"")</f>
        <v>27</v>
      </c>
      <c r="S50" s="475"/>
    </row>
    <row r="51" spans="1:19" s="2" customFormat="1" ht="13.5" customHeight="1">
      <c r="A51" s="414">
        <f>IF('[1]p12'!$A$61&lt;&gt;0,'[1]p12'!$A$61,"")</f>
      </c>
      <c r="B51" s="414"/>
      <c r="C51" s="414"/>
      <c r="D51" s="414"/>
      <c r="E51" s="414"/>
      <c r="F51" s="475">
        <f>IF('[1]p12'!$F$61&lt;&gt;0,'[1]p12'!$F$61,"")</f>
      </c>
      <c r="G51" s="475"/>
      <c r="H51" s="475">
        <f>IF('[1]p12'!$E$61&lt;&gt;0,'[1]p12'!$E$61,"")</f>
      </c>
      <c r="I51" s="475"/>
      <c r="J51" s="475">
        <f>IF('[1]p12'!$I$61&lt;&gt;0,'[1]p12'!$I$61,"")</f>
      </c>
      <c r="K51" s="475"/>
      <c r="L51" s="24"/>
      <c r="M51" s="475">
        <f>IF('[1]p12'!$K$61&lt;&gt;0,'[1]p12'!$K$61,"")</f>
      </c>
      <c r="N51" s="475"/>
      <c r="O51" s="24"/>
      <c r="P51" s="24">
        <f>IF('[1]p12'!$L$61&lt;&gt;0,'[1]p12'!$L$61,"")</f>
      </c>
      <c r="Q51" s="42"/>
      <c r="R51" s="475">
        <f>IF('[1]p12'!$J$61&lt;&gt;0,'[1]p12'!$J$61,"")</f>
      </c>
      <c r="S51" s="475"/>
    </row>
    <row r="52" spans="1:19" s="34" customFormat="1" ht="11.25">
      <c r="A52" s="397" t="str">
        <f>T('[1]p13'!$C$13:$G$13)</f>
        <v>Francisco Antônio Morais de Souza</v>
      </c>
      <c r="B52" s="393"/>
      <c r="C52" s="393"/>
      <c r="D52" s="393"/>
      <c r="E52" s="472"/>
      <c r="F52" s="473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</row>
    <row r="53" spans="1:19" s="2" customFormat="1" ht="13.5" customHeight="1">
      <c r="A53" s="414" t="str">
        <f>IF('[1]p13'!$A$57&lt;&gt;0,'[1]p13'!$A$57,"")</f>
        <v>Probabilidade e Estatística (Comp.+ Elétrica) - T02</v>
      </c>
      <c r="B53" s="414"/>
      <c r="C53" s="414"/>
      <c r="D53" s="414"/>
      <c r="E53" s="414"/>
      <c r="F53" s="475">
        <f>IF('[1]p13'!$F$57&lt;&gt;0,'[1]p13'!$F$57,"")</f>
        <v>90</v>
      </c>
      <c r="G53" s="475"/>
      <c r="H53" s="475">
        <f>IF('[1]p13'!$E$57&lt;&gt;0,'[1]p13'!$E$57,"")</f>
        <v>6</v>
      </c>
      <c r="I53" s="475"/>
      <c r="J53" s="475">
        <f>IF('[1]p13'!$I$57&lt;&gt;0,'[1]p13'!$I$57,"")</f>
        <v>58</v>
      </c>
      <c r="K53" s="475"/>
      <c r="L53" s="24"/>
      <c r="M53" s="475">
        <f>IF('[1]p13'!$K$57&lt;&gt;0,'[1]p13'!$K$57,"")</f>
        <v>25</v>
      </c>
      <c r="N53" s="475"/>
      <c r="O53" s="24"/>
      <c r="P53" s="24">
        <f>IF('[1]p13'!$L$57&lt;&gt;0,'[1]p13'!$L$57,"")</f>
        <v>5</v>
      </c>
      <c r="Q53" s="42"/>
      <c r="R53" s="475">
        <f>IF('[1]p13'!$J$57&lt;&gt;0,'[1]p13'!$J$57,"")</f>
        <v>28</v>
      </c>
      <c r="S53" s="475"/>
    </row>
    <row r="54" spans="1:19" s="2" customFormat="1" ht="13.5" customHeight="1">
      <c r="A54" s="414" t="str">
        <f>IF('[1]p13'!$A$58&lt;&gt;0,'[1]p13'!$A$58,"")</f>
        <v>Introdução à Probabilidade</v>
      </c>
      <c r="B54" s="414"/>
      <c r="C54" s="414"/>
      <c r="D54" s="414"/>
      <c r="E54" s="414"/>
      <c r="F54" s="475">
        <f>IF('[1]p13'!$F$58&lt;&gt;0,'[1]p13'!$F$58,"")</f>
        <v>60</v>
      </c>
      <c r="G54" s="475"/>
      <c r="H54" s="475">
        <f>IF('[1]p13'!$E$58&lt;&gt;0,'[1]p13'!$E$58,"")</f>
        <v>4</v>
      </c>
      <c r="I54" s="475"/>
      <c r="J54" s="475">
        <f>IF('[1]p13'!$I$58&lt;&gt;0,'[1]p13'!$I$58,"")</f>
        <v>9</v>
      </c>
      <c r="K54" s="475"/>
      <c r="L54" s="24"/>
      <c r="M54" s="475">
        <f>IF('[1]p13'!$K$58&lt;&gt;0,'[1]p13'!$K$58,"")</f>
        <v>5</v>
      </c>
      <c r="N54" s="475"/>
      <c r="O54" s="24"/>
      <c r="P54" s="24">
        <f>IF('[1]p13'!$L$58&lt;&gt;0,'[1]p13'!$L$58,"")</f>
      </c>
      <c r="Q54" s="42"/>
      <c r="R54" s="475">
        <f>IF('[1]p13'!$J$58&lt;&gt;0,'[1]p13'!$J$58,"")</f>
        <v>4</v>
      </c>
      <c r="S54" s="475"/>
    </row>
    <row r="55" spans="1:19" s="2" customFormat="1" ht="13.5" customHeight="1">
      <c r="A55" s="414">
        <f>IF('[1]p13'!$A$59&lt;&gt;0,'[1]p13'!$A$59,"")</f>
      </c>
      <c r="B55" s="414"/>
      <c r="C55" s="414"/>
      <c r="D55" s="414"/>
      <c r="E55" s="414"/>
      <c r="F55" s="475">
        <f>IF('[1]p13'!$F$59&lt;&gt;0,'[1]p13'!$F$59,"")</f>
      </c>
      <c r="G55" s="475"/>
      <c r="H55" s="475">
        <f>IF('[1]p13'!$E$59&lt;&gt;0,'[1]p13'!$E$59,"")</f>
      </c>
      <c r="I55" s="475"/>
      <c r="J55" s="475">
        <f>IF('[1]p13'!$I$59&lt;&gt;0,'[1]p13'!$I$59,"")</f>
      </c>
      <c r="K55" s="475"/>
      <c r="L55" s="24"/>
      <c r="M55" s="475">
        <f>IF('[1]p13'!$K$59&lt;&gt;0,'[1]p13'!$K$59,"")</f>
      </c>
      <c r="N55" s="475"/>
      <c r="O55" s="24"/>
      <c r="P55" s="24">
        <f>IF('[1]p13'!$L$59&lt;&gt;0,'[1]p13'!$L$59,"")</f>
      </c>
      <c r="Q55" s="42"/>
      <c r="R55" s="475">
        <f>IF('[1]p13'!$J$59&lt;&gt;0,'[1]p13'!$J$59,"")</f>
      </c>
      <c r="S55" s="475"/>
    </row>
    <row r="56" spans="1:19" s="34" customFormat="1" ht="11.25">
      <c r="A56" s="397" t="str">
        <f>T('[1]p16'!$C$13:$G$13)</f>
        <v>Izabel Maria Barbosa de Albuquerque</v>
      </c>
      <c r="B56" s="393"/>
      <c r="C56" s="393"/>
      <c r="D56" s="393"/>
      <c r="E56" s="472"/>
      <c r="F56" s="473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</row>
    <row r="57" spans="1:19" s="2" customFormat="1" ht="13.5" customHeight="1">
      <c r="A57" s="414" t="str">
        <f>IF('[1]p16'!$A$57&lt;&gt;0,'[1]p16'!$A$57,"")</f>
        <v>Prática para o Ensino de Matemática I</v>
      </c>
      <c r="B57" s="414"/>
      <c r="C57" s="414"/>
      <c r="D57" s="414"/>
      <c r="E57" s="414"/>
      <c r="F57" s="475">
        <f>IF('[1]p16'!$F$57&lt;&gt;0,'[1]p16'!$F$57,"")</f>
        <v>90</v>
      </c>
      <c r="G57" s="475"/>
      <c r="H57" s="475">
        <f>IF('[1]p16'!$E$57&lt;&gt;0,'[1]p16'!$E$57,"")</f>
        <v>4</v>
      </c>
      <c r="I57" s="475"/>
      <c r="J57" s="475">
        <f>IF('[1]p16'!$I$57&lt;&gt;0,'[1]p16'!$I$57,"")</f>
        <v>16</v>
      </c>
      <c r="K57" s="475"/>
      <c r="L57" s="24"/>
      <c r="M57" s="475">
        <f>IF('[1]p16'!$K$57&lt;&gt;0,'[1]p16'!$K$57,"")</f>
        <v>4</v>
      </c>
      <c r="N57" s="475"/>
      <c r="O57" s="24"/>
      <c r="P57" s="24">
        <f>IF('[1]p16'!$L$57&lt;&gt;0,'[1]p16'!$L$57,"")</f>
      </c>
      <c r="Q57" s="42"/>
      <c r="R57" s="475">
        <f>IF('[1]p16'!$J$57&lt;&gt;0,'[1]p16'!$J$57,"")</f>
        <v>12</v>
      </c>
      <c r="S57" s="475"/>
    </row>
    <row r="58" spans="1:19" s="2" customFormat="1" ht="13.5" customHeight="1">
      <c r="A58" s="414" t="str">
        <f>IF('[1]p16'!$A$58&lt;&gt;0,'[1]p16'!$A$58,"")</f>
        <v>Prática para o Ensino de Matemática II</v>
      </c>
      <c r="B58" s="414"/>
      <c r="C58" s="414"/>
      <c r="D58" s="414"/>
      <c r="E58" s="414"/>
      <c r="F58" s="475">
        <f>IF('[1]p16'!$F$58&lt;&gt;0,'[1]p16'!$F$58,"")</f>
        <v>90</v>
      </c>
      <c r="G58" s="475"/>
      <c r="H58" s="475">
        <f>IF('[1]p16'!$E$58&lt;&gt;0,'[1]p16'!$E$58,"")</f>
        <v>4</v>
      </c>
      <c r="I58" s="475"/>
      <c r="J58" s="475">
        <f>IF('[1]p16'!$I$58&lt;&gt;0,'[1]p16'!$I$58,"")</f>
        <v>13</v>
      </c>
      <c r="K58" s="475"/>
      <c r="L58" s="24"/>
      <c r="M58" s="475">
        <f>IF('[1]p16'!$K$58&lt;&gt;0,'[1]p16'!$K$58,"")</f>
        <v>3</v>
      </c>
      <c r="N58" s="475"/>
      <c r="O58" s="24"/>
      <c r="P58" s="24">
        <f>IF('[1]p16'!$L$58&lt;&gt;0,'[1]p16'!$L$58,"")</f>
      </c>
      <c r="Q58" s="42"/>
      <c r="R58" s="475">
        <f>IF('[1]p16'!$J$58&lt;&gt;0,'[1]p16'!$J$58,"")</f>
        <v>10</v>
      </c>
      <c r="S58" s="475"/>
    </row>
    <row r="59" spans="1:19" s="2" customFormat="1" ht="13.5" customHeight="1">
      <c r="A59" s="414">
        <f>IF('[1]p16'!$A$59&lt;&gt;0,'[1]p16'!$A$59,"")</f>
      </c>
      <c r="B59" s="414"/>
      <c r="C59" s="414"/>
      <c r="D59" s="414"/>
      <c r="E59" s="414"/>
      <c r="F59" s="475">
        <f>IF('[1]p16'!$F$59&lt;&gt;0,'[1]p16'!$F$59,"")</f>
      </c>
      <c r="G59" s="475"/>
      <c r="H59" s="475">
        <f>IF('[1]p16'!$E$59&lt;&gt;0,'[1]p16'!$E$59,"")</f>
      </c>
      <c r="I59" s="475"/>
      <c r="J59" s="475">
        <f>IF('[1]p16'!$I$59&lt;&gt;0,'[1]p16'!$I$59,"")</f>
      </c>
      <c r="K59" s="475"/>
      <c r="L59" s="24"/>
      <c r="M59" s="475">
        <f>IF('[1]p16'!$K$59&lt;&gt;0,'[1]p16'!$K$59,"")</f>
      </c>
      <c r="N59" s="475"/>
      <c r="O59" s="24"/>
      <c r="P59" s="24">
        <f>IF('[1]p16'!$L$59&lt;&gt;0,'[1]p16'!$L$59,"")</f>
      </c>
      <c r="Q59" s="42"/>
      <c r="R59" s="475">
        <f>IF('[1]p16'!$J$59&lt;&gt;0,'[1]p16'!$J$59,"")</f>
      </c>
      <c r="S59" s="475"/>
    </row>
    <row r="60" spans="1:19" s="34" customFormat="1" ht="11.25">
      <c r="A60" s="397" t="str">
        <f>T('[1]p17'!$C$13:$G$13)</f>
        <v>Jaime Alves Barbosa Sobrinho</v>
      </c>
      <c r="B60" s="393"/>
      <c r="C60" s="393"/>
      <c r="D60" s="393"/>
      <c r="E60" s="472"/>
      <c r="F60" s="473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</row>
    <row r="61" spans="1:19" s="2" customFormat="1" ht="13.5" customHeight="1">
      <c r="A61" s="414" t="str">
        <f>IF('[1]p17'!$A$57&lt;&gt;0,'[1]p17'!$A$57,"")</f>
        <v>Cálculo Diferencial e Integral III - T 02</v>
      </c>
      <c r="B61" s="414"/>
      <c r="C61" s="414"/>
      <c r="D61" s="414"/>
      <c r="E61" s="414"/>
      <c r="F61" s="475">
        <f>IF('[1]p17'!$F$57&lt;&gt;0,'[1]p17'!$F$57,"")</f>
        <v>90</v>
      </c>
      <c r="G61" s="475"/>
      <c r="H61" s="475">
        <f>IF('[1]p17'!$E$57&lt;&gt;0,'[1]p17'!$E$57,"")</f>
        <v>6</v>
      </c>
      <c r="I61" s="475"/>
      <c r="J61" s="475">
        <f>IF('[1]p17'!$I$57&lt;&gt;0,'[1]p17'!$I$57,"")</f>
        <v>36</v>
      </c>
      <c r="K61" s="475"/>
      <c r="L61" s="24"/>
      <c r="M61" s="475">
        <f>IF('[1]p17'!$K$57&lt;&gt;0,'[1]p17'!$K$57,"")</f>
        <v>11</v>
      </c>
      <c r="N61" s="475"/>
      <c r="O61" s="24"/>
      <c r="P61" s="24">
        <f>IF('[1]p17'!$L$57&lt;&gt;0,'[1]p17'!$L$57,"")</f>
        <v>2</v>
      </c>
      <c r="Q61" s="42"/>
      <c r="R61" s="475">
        <f>IF('[1]p17'!$J$57&lt;&gt;0,'[1]p17'!$J$57,"")</f>
        <v>23</v>
      </c>
      <c r="S61" s="475"/>
    </row>
    <row r="62" spans="1:19" s="2" customFormat="1" ht="13.5" customHeight="1">
      <c r="A62" s="414">
        <f>IF('[1]p17'!$A$58&lt;&gt;0,'[1]p17'!$A$58,"")</f>
      </c>
      <c r="B62" s="414"/>
      <c r="C62" s="414"/>
      <c r="D62" s="414"/>
      <c r="E62" s="414"/>
      <c r="F62" s="475">
        <f>IF('[1]p17'!$F$58&lt;&gt;0,'[1]p17'!$F$58,"")</f>
      </c>
      <c r="G62" s="475"/>
      <c r="H62" s="475">
        <f>IF('[1]p17'!$E$58&lt;&gt;0,'[1]p17'!$E$58,"")</f>
      </c>
      <c r="I62" s="475"/>
      <c r="J62" s="475">
        <f>IF('[1]p17'!$I$58&lt;&gt;0,'[1]p17'!$I$58,"")</f>
      </c>
      <c r="K62" s="475"/>
      <c r="L62" s="24"/>
      <c r="M62" s="475">
        <f>IF('[1]p17'!$K$58&lt;&gt;0,'[1]p17'!$K$58,"")</f>
      </c>
      <c r="N62" s="475"/>
      <c r="O62" s="24"/>
      <c r="P62" s="24">
        <f>IF('[1]p17'!$L$58&lt;&gt;0,'[1]p17'!$L$58,"")</f>
      </c>
      <c r="Q62" s="42"/>
      <c r="R62" s="475">
        <f>IF('[1]p17'!$J$58&lt;&gt;0,'[1]p17'!$J$58,"")</f>
      </c>
      <c r="S62" s="475"/>
    </row>
    <row r="63" spans="1:19" s="34" customFormat="1" ht="11.25">
      <c r="A63" s="397" t="str">
        <f>T('[1]p18'!$C$13:$G$13)</f>
        <v>Jesualdo Gomes das Chagas</v>
      </c>
      <c r="B63" s="393"/>
      <c r="C63" s="393"/>
      <c r="D63" s="393"/>
      <c r="E63" s="472"/>
      <c r="F63" s="473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</row>
    <row r="64" spans="1:19" s="2" customFormat="1" ht="13.5" customHeight="1">
      <c r="A64" s="414" t="str">
        <f>IF('[1]p18'!$A$57&lt;&gt;0,'[1]p18'!$A$57,"")</f>
        <v>Álgebra Vetorial e Geometria Analítica - T07</v>
      </c>
      <c r="B64" s="414"/>
      <c r="C64" s="414"/>
      <c r="D64" s="414"/>
      <c r="E64" s="414"/>
      <c r="F64" s="475">
        <f>IF('[1]p18'!$F$57&lt;&gt;0,'[1]p18'!$F$57,"")</f>
        <v>30</v>
      </c>
      <c r="G64" s="475"/>
      <c r="H64" s="475">
        <f>IF('[1]p18'!$E$57&lt;&gt;0,'[1]p18'!$E$57,"")</f>
        <v>2</v>
      </c>
      <c r="I64" s="475"/>
      <c r="J64" s="475">
        <f>IF('[1]p18'!$I$57&lt;&gt;0,'[1]p18'!$I$57,"")</f>
        <v>51</v>
      </c>
      <c r="K64" s="475"/>
      <c r="L64" s="24"/>
      <c r="M64" s="475">
        <f>IF('[1]p18'!$K$57&lt;&gt;0,'[1]p18'!$K$57,"")</f>
        <v>19</v>
      </c>
      <c r="N64" s="475"/>
      <c r="O64" s="24"/>
      <c r="P64" s="24">
        <f>IF('[1]p18'!$L$57&lt;&gt;0,'[1]p18'!$L$57,"")</f>
        <v>13</v>
      </c>
      <c r="Q64" s="42"/>
      <c r="R64" s="475">
        <f>IF('[1]p18'!$J$57&lt;&gt;0,'[1]p18'!$J$57,"")</f>
        <v>19</v>
      </c>
      <c r="S64" s="475"/>
    </row>
    <row r="65" spans="1:19" s="2" customFormat="1" ht="13.5" customHeight="1">
      <c r="A65" s="414" t="str">
        <f>IF('[1]p18'!$A$58&lt;&gt;0,'[1]p18'!$A$58,"")</f>
        <v>Cálculo Diferencial e Integral I (Novo) - T01</v>
      </c>
      <c r="B65" s="414"/>
      <c r="C65" s="414"/>
      <c r="D65" s="414"/>
      <c r="E65" s="414"/>
      <c r="F65" s="475">
        <f>IF('[1]p18'!$F$58&lt;&gt;0,'[1]p18'!$F$58,"")</f>
        <v>38</v>
      </c>
      <c r="G65" s="475"/>
      <c r="H65" s="475">
        <f>IF('[1]p18'!$E$58&lt;&gt;0,'[1]p18'!$E$58,"")</f>
        <v>2.5</v>
      </c>
      <c r="I65" s="475"/>
      <c r="J65" s="475">
        <f>IF('[1]p18'!$I$58&lt;&gt;0,'[1]p18'!$I$58,"")</f>
      </c>
      <c r="K65" s="475"/>
      <c r="L65" s="24"/>
      <c r="M65" s="475">
        <f>IF('[1]p18'!$K$58&lt;&gt;0,'[1]p18'!$K$58,"")</f>
      </c>
      <c r="N65" s="475"/>
      <c r="O65" s="24"/>
      <c r="P65" s="24">
        <f>IF('[1]p18'!$L$58&lt;&gt;0,'[1]p18'!$L$58,"")</f>
      </c>
      <c r="Q65" s="42"/>
      <c r="R65" s="475">
        <f>IF('[1]p18'!$J$58&lt;&gt;0,'[1]p18'!$J$58,"")</f>
      </c>
      <c r="S65" s="475"/>
    </row>
    <row r="66" spans="1:19" s="2" customFormat="1" ht="13.5" customHeight="1">
      <c r="A66" s="414" t="str">
        <f>IF('[1]p18'!$A$59&lt;&gt;0,'[1]p18'!$A$59,"")</f>
        <v>Cálculo Diferencial e Integral I - T04</v>
      </c>
      <c r="B66" s="414"/>
      <c r="C66" s="414"/>
      <c r="D66" s="414"/>
      <c r="E66" s="414"/>
      <c r="F66" s="475">
        <f>IF('[1]p18'!$F$59&lt;&gt;0,'[1]p18'!$F$59,"")</f>
        <v>45</v>
      </c>
      <c r="G66" s="475"/>
      <c r="H66" s="475">
        <f>IF('[1]p18'!$E$59&lt;&gt;0,'[1]p18'!$E$59,"")</f>
        <v>3</v>
      </c>
      <c r="I66" s="475"/>
      <c r="J66" s="475">
        <f>IF('[1]p18'!$I$59&lt;&gt;0,'[1]p18'!$I$59,"")</f>
        <v>61</v>
      </c>
      <c r="K66" s="475"/>
      <c r="L66" s="24"/>
      <c r="M66" s="475">
        <f>IF('[1]p18'!$K$59&lt;&gt;0,'[1]p18'!$K$59,"")</f>
        <v>19</v>
      </c>
      <c r="N66" s="475"/>
      <c r="O66" s="24"/>
      <c r="P66" s="24">
        <f>IF('[1]p18'!$L$59&lt;&gt;0,'[1]p18'!$L$59,"")</f>
        <v>26</v>
      </c>
      <c r="Q66" s="42"/>
      <c r="R66" s="475">
        <f>IF('[1]p18'!$J$59&lt;&gt;0,'[1]p18'!$J$59,"")</f>
        <v>16</v>
      </c>
      <c r="S66" s="475"/>
    </row>
    <row r="67" spans="1:19" s="2" customFormat="1" ht="13.5" customHeight="1">
      <c r="A67" s="414" t="str">
        <f>IF('[1]p18'!$A$60&lt;&gt;0,'[1]p18'!$A$60,"")</f>
        <v>Equações Diferenciais Lineares - T01</v>
      </c>
      <c r="B67" s="414"/>
      <c r="C67" s="414"/>
      <c r="D67" s="414"/>
      <c r="E67" s="414"/>
      <c r="F67" s="475">
        <f>IF('[1]p18'!$F$60&lt;&gt;0,'[1]p18'!$F$60,"")</f>
        <v>60</v>
      </c>
      <c r="G67" s="475"/>
      <c r="H67" s="475">
        <f>IF('[1]p18'!$E$60&lt;&gt;0,'[1]p18'!$E$60,"")</f>
        <v>4</v>
      </c>
      <c r="I67" s="475"/>
      <c r="J67" s="475">
        <f>IF('[1]p18'!$I$60&lt;&gt;0,'[1]p18'!$I$60,"")</f>
        <v>41</v>
      </c>
      <c r="K67" s="475"/>
      <c r="L67" s="24"/>
      <c r="M67" s="475">
        <f>IF('[1]p18'!$K$60&lt;&gt;0,'[1]p18'!$K$60,"")</f>
        <v>15</v>
      </c>
      <c r="N67" s="475"/>
      <c r="O67" s="24"/>
      <c r="P67" s="24">
        <f>IF('[1]p18'!$L$60&lt;&gt;0,'[1]p18'!$L$60,"")</f>
      </c>
      <c r="Q67" s="42"/>
      <c r="R67" s="475">
        <f>IF('[1]p18'!$J$60&lt;&gt;0,'[1]p18'!$J$60,"")</f>
        <v>26</v>
      </c>
      <c r="S67" s="475"/>
    </row>
    <row r="68" spans="1:19" s="2" customFormat="1" ht="13.5" customHeight="1">
      <c r="A68" s="414">
        <f>IF('[1]p18'!$A$61&lt;&gt;0,'[1]p18'!$A$61,"")</f>
      </c>
      <c r="B68" s="414"/>
      <c r="C68" s="414"/>
      <c r="D68" s="414"/>
      <c r="E68" s="414"/>
      <c r="F68" s="475">
        <f>IF('[1]p18'!$F$61&lt;&gt;0,'[1]p18'!$F$61,"")</f>
      </c>
      <c r="G68" s="475"/>
      <c r="H68" s="475">
        <f>IF('[1]p18'!$E$61&lt;&gt;0,'[1]p18'!$E$61,"")</f>
      </c>
      <c r="I68" s="475"/>
      <c r="J68" s="475">
        <f>IF('[1]p18'!$I$61&lt;&gt;0,'[1]p18'!$I$61,"")</f>
      </c>
      <c r="K68" s="475"/>
      <c r="L68" s="24"/>
      <c r="M68" s="475">
        <f>IF('[1]p18'!$K$61&lt;&gt;0,'[1]p18'!$K$61,"")</f>
      </c>
      <c r="N68" s="475"/>
      <c r="O68" s="24"/>
      <c r="P68" s="24">
        <f>IF('[1]p18'!$L$61&lt;&gt;0,'[1]p18'!$L$61,"")</f>
      </c>
      <c r="Q68" s="42"/>
      <c r="R68" s="475">
        <f>IF('[1]p18'!$J$61&lt;&gt;0,'[1]p18'!$J$61,"")</f>
      </c>
      <c r="S68" s="475"/>
    </row>
    <row r="69" spans="1:19" s="34" customFormat="1" ht="11.25">
      <c r="A69" s="397" t="str">
        <f>T('[1]p19'!$C$13:$G$13)</f>
        <v>José de Arimatéia Fernandes</v>
      </c>
      <c r="B69" s="393"/>
      <c r="C69" s="393"/>
      <c r="D69" s="393"/>
      <c r="E69" s="472"/>
      <c r="F69" s="473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</row>
    <row r="70" spans="1:19" s="2" customFormat="1" ht="13.5" customHeight="1">
      <c r="A70" s="414" t="str">
        <f>IF('[1]p19'!$A$57&lt;&gt;0,'[1]p19'!$A$57,"")</f>
        <v>Fund. Matemática II</v>
      </c>
      <c r="B70" s="414"/>
      <c r="C70" s="414"/>
      <c r="D70" s="414"/>
      <c r="E70" s="414"/>
      <c r="F70" s="475">
        <f>IF('[1]p19'!$F$57&lt;&gt;0,'[1]p19'!$F$57,"")</f>
        <v>60</v>
      </c>
      <c r="G70" s="475"/>
      <c r="H70" s="475">
        <f>IF('[1]p19'!$E$57&lt;&gt;0,'[1]p19'!$E$57,"")</f>
        <v>4</v>
      </c>
      <c r="I70" s="475"/>
      <c r="J70" s="475">
        <f>IF('[1]p19'!$I$57&lt;&gt;0,'[1]p19'!$I$57,"")</f>
        <v>30</v>
      </c>
      <c r="K70" s="475"/>
      <c r="L70" s="24"/>
      <c r="M70" s="475">
        <f>IF('[1]p19'!$K$57&lt;&gt;0,'[1]p19'!$K$57,"")</f>
        <v>1</v>
      </c>
      <c r="N70" s="475"/>
      <c r="O70" s="24"/>
      <c r="P70" s="24">
        <f>IF('[1]p19'!$L$57&lt;&gt;0,'[1]p19'!$L$57,"")</f>
      </c>
      <c r="Q70" s="42"/>
      <c r="R70" s="475">
        <f>IF('[1]p19'!$J$57&lt;&gt;0,'[1]p19'!$J$57,"")</f>
        <v>29</v>
      </c>
      <c r="S70" s="475"/>
    </row>
    <row r="71" spans="1:19" s="2" customFormat="1" ht="13.5" customHeight="1">
      <c r="A71" s="414" t="str">
        <f>IF('[1]p19'!$A$58&lt;&gt;0,'[1]p19'!$A$58,"")</f>
        <v>Fund. Geom. Euclidiana</v>
      </c>
      <c r="B71" s="414"/>
      <c r="C71" s="414"/>
      <c r="D71" s="414"/>
      <c r="E71" s="414"/>
      <c r="F71" s="475">
        <f>IF('[1]p19'!$F$58&lt;&gt;0,'[1]p19'!$F$58,"")</f>
        <v>60</v>
      </c>
      <c r="G71" s="475"/>
      <c r="H71" s="475">
        <f>IF('[1]p19'!$E$58&lt;&gt;0,'[1]p19'!$E$58,"")</f>
        <v>4</v>
      </c>
      <c r="I71" s="475"/>
      <c r="J71" s="475">
        <f>IF('[1]p19'!$I$58&lt;&gt;0,'[1]p19'!$I$58,"")</f>
        <v>7</v>
      </c>
      <c r="K71" s="475"/>
      <c r="L71" s="24"/>
      <c r="M71" s="475">
        <f>IF('[1]p19'!$K$58&lt;&gt;0,'[1]p19'!$K$58,"")</f>
        <v>2</v>
      </c>
      <c r="N71" s="475"/>
      <c r="O71" s="24"/>
      <c r="P71" s="24">
        <f>IF('[1]p19'!$L$58&lt;&gt;0,'[1]p19'!$L$58,"")</f>
      </c>
      <c r="Q71" s="42"/>
      <c r="R71" s="475">
        <f>IF('[1]p19'!$J$58&lt;&gt;0,'[1]p19'!$J$58,"")</f>
        <v>5</v>
      </c>
      <c r="S71" s="475"/>
    </row>
    <row r="72" spans="1:19" s="2" customFormat="1" ht="13.5" customHeight="1">
      <c r="A72" s="414">
        <f>IF('[1]p19'!$A$59&lt;&gt;0,'[1]p19'!$A$59,"")</f>
      </c>
      <c r="B72" s="414"/>
      <c r="C72" s="414"/>
      <c r="D72" s="414"/>
      <c r="E72" s="414"/>
      <c r="F72" s="475">
        <f>IF('[1]p19'!$F$59&lt;&gt;0,'[1]p19'!$F$59,"")</f>
      </c>
      <c r="G72" s="475"/>
      <c r="H72" s="475">
        <f>IF('[1]p19'!$E$59&lt;&gt;0,'[1]p19'!$E$59,"")</f>
      </c>
      <c r="I72" s="475"/>
      <c r="J72" s="475">
        <f>IF('[1]p19'!$I$59&lt;&gt;0,'[1]p19'!$I$59,"")</f>
      </c>
      <c r="K72" s="475"/>
      <c r="L72" s="24"/>
      <c r="M72" s="475">
        <f>IF('[1]p19'!$K$59&lt;&gt;0,'[1]p19'!$K$59,"")</f>
      </c>
      <c r="N72" s="475"/>
      <c r="O72" s="24"/>
      <c r="P72" s="24">
        <f>IF('[1]p19'!$L$59&lt;&gt;0,'[1]p19'!$L$59,"")</f>
      </c>
      <c r="Q72" s="42"/>
      <c r="R72" s="475">
        <f>IF('[1]p19'!$J$59&lt;&gt;0,'[1]p19'!$J$59,"")</f>
      </c>
      <c r="S72" s="475"/>
    </row>
    <row r="73" spans="1:19" s="34" customFormat="1" ht="11.25">
      <c r="A73" s="397" t="str">
        <f>T('[1]p21'!$C$13:$G$13)</f>
        <v>José Lindomberg Possiano Barreiro</v>
      </c>
      <c r="B73" s="393"/>
      <c r="C73" s="393"/>
      <c r="D73" s="393"/>
      <c r="E73" s="472"/>
      <c r="F73" s="473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</row>
    <row r="74" spans="1:19" s="2" customFormat="1" ht="13.5" customHeight="1">
      <c r="A74" s="414" t="str">
        <f>IF('[1]p21'!$A$57&lt;&gt;0,'[1]p21'!$A$57,"")</f>
        <v>Análise I - T 02</v>
      </c>
      <c r="B74" s="414"/>
      <c r="C74" s="414"/>
      <c r="D74" s="414"/>
      <c r="E74" s="414"/>
      <c r="F74" s="475">
        <f>IF('[1]p21'!$F$57&lt;&gt;0,'[1]p21'!$F$57,"")</f>
        <v>60</v>
      </c>
      <c r="G74" s="475"/>
      <c r="H74" s="475">
        <f>IF('[1]p21'!$E$57&lt;&gt;0,'[1]p21'!$E$57,"")</f>
        <v>4</v>
      </c>
      <c r="I74" s="475"/>
      <c r="J74" s="475">
        <f>IF('[1]p21'!$I$57&lt;&gt;0,'[1]p21'!$I$57,"")</f>
        <v>12</v>
      </c>
      <c r="K74" s="475"/>
      <c r="L74" s="24"/>
      <c r="M74" s="475">
        <f>IF('[1]p21'!$K$57&lt;&gt;0,'[1]p21'!$K$57,"")</f>
        <v>5</v>
      </c>
      <c r="N74" s="475"/>
      <c r="O74" s="24"/>
      <c r="P74" s="24">
        <f>IF('[1]p21'!$L$57&lt;&gt;0,'[1]p21'!$L$57,"")</f>
      </c>
      <c r="Q74" s="42"/>
      <c r="R74" s="475">
        <f>IF('[1]p21'!$J$57&lt;&gt;0,'[1]p21'!$J$57,"")</f>
        <v>7</v>
      </c>
      <c r="S74" s="475"/>
    </row>
    <row r="75" spans="1:19" s="2" customFormat="1" ht="13.5" customHeight="1">
      <c r="A75" s="414" t="str">
        <f>IF('[1]p21'!$A$58&lt;&gt;0,'[1]p21'!$A$58,"")</f>
        <v>Cálculo Dif. e Integral III (Comp.+Elét.) - T 01</v>
      </c>
      <c r="B75" s="414"/>
      <c r="C75" s="414"/>
      <c r="D75" s="414"/>
      <c r="E75" s="414"/>
      <c r="F75" s="475">
        <f>IF('[1]p21'!$F$58&lt;&gt;0,'[1]p21'!$F$58,"")</f>
        <v>75</v>
      </c>
      <c r="G75" s="475"/>
      <c r="H75" s="475">
        <f>IF('[1]p21'!$E$58&lt;&gt;0,'[1]p21'!$E$58,"")</f>
        <v>5</v>
      </c>
      <c r="I75" s="475"/>
      <c r="J75" s="475">
        <f>IF('[1]p21'!$I$58&lt;&gt;0,'[1]p21'!$I$58,"")</f>
        <v>59</v>
      </c>
      <c r="K75" s="475"/>
      <c r="L75" s="24"/>
      <c r="M75" s="475">
        <f>IF('[1]p21'!$K$58&lt;&gt;0,'[1]p21'!$K$58,"")</f>
        <v>11</v>
      </c>
      <c r="N75" s="475"/>
      <c r="O75" s="24"/>
      <c r="P75" s="24">
        <f>IF('[1]p21'!$L$58&lt;&gt;0,'[1]p21'!$L$58,"")</f>
        <v>14</v>
      </c>
      <c r="Q75" s="42"/>
      <c r="R75" s="475">
        <f>IF('[1]p21'!$J$58&lt;&gt;0,'[1]p21'!$J$58,"")</f>
        <v>34</v>
      </c>
      <c r="S75" s="475"/>
    </row>
    <row r="76" spans="1:19" s="2" customFormat="1" ht="13.5" customHeight="1">
      <c r="A76" s="414">
        <f>IF('[1]p21'!$A$59&lt;&gt;0,'[1]p21'!$A$59,"")</f>
      </c>
      <c r="B76" s="414"/>
      <c r="C76" s="414"/>
      <c r="D76" s="414"/>
      <c r="E76" s="414"/>
      <c r="F76" s="475">
        <f>IF('[1]p21'!$F$59&lt;&gt;0,'[1]p21'!$F$59,"")</f>
      </c>
      <c r="G76" s="475"/>
      <c r="H76" s="475">
        <f>IF('[1]p21'!$E$59&lt;&gt;0,'[1]p21'!$E$59,"")</f>
      </c>
      <c r="I76" s="475"/>
      <c r="J76" s="475">
        <f>IF('[1]p21'!$I$59&lt;&gt;0,'[1]p21'!$I$59,"")</f>
      </c>
      <c r="K76" s="475"/>
      <c r="L76" s="24"/>
      <c r="M76" s="475">
        <f>IF('[1]p21'!$K$59&lt;&gt;0,'[1]p21'!$K$59,"")</f>
      </c>
      <c r="N76" s="475"/>
      <c r="O76" s="24"/>
      <c r="P76" s="24">
        <f>IF('[1]p21'!$L$59&lt;&gt;0,'[1]p21'!$L$59,"")</f>
      </c>
      <c r="Q76" s="42"/>
      <c r="R76" s="475">
        <f>IF('[1]p21'!$J$59&lt;&gt;0,'[1]p21'!$J$59,"")</f>
      </c>
      <c r="S76" s="475"/>
    </row>
    <row r="77" spans="1:19" s="34" customFormat="1" ht="11.25">
      <c r="A77" s="397" t="str">
        <f>T('[1]p23'!$C$13:$G$13)</f>
        <v>José Luiz Neto</v>
      </c>
      <c r="B77" s="393"/>
      <c r="C77" s="393"/>
      <c r="D77" s="393"/>
      <c r="E77" s="472"/>
      <c r="F77" s="473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</row>
    <row r="78" spans="1:19" s="2" customFormat="1" ht="13.5" customHeight="1">
      <c r="A78" s="414" t="str">
        <f>IF('[1]p23'!$A$57&lt;&gt;0,'[1]p23'!$A$57,"")</f>
        <v>Cálculo Diferencial e Intgral III - T 04</v>
      </c>
      <c r="B78" s="414"/>
      <c r="C78" s="414"/>
      <c r="D78" s="414"/>
      <c r="E78" s="414"/>
      <c r="F78" s="475">
        <f>IF('[1]p23'!$F$57&lt;&gt;0,'[1]p23'!$F$57,"")</f>
        <v>90</v>
      </c>
      <c r="G78" s="475"/>
      <c r="H78" s="475">
        <f>IF('[1]p23'!$E$57&lt;&gt;0,'[1]p23'!$E$57,"")</f>
        <v>6</v>
      </c>
      <c r="I78" s="475"/>
      <c r="J78" s="475">
        <f>IF('[1]p23'!$I$57&lt;&gt;0,'[1]p23'!$I$57,"")</f>
        <v>19</v>
      </c>
      <c r="K78" s="475"/>
      <c r="L78" s="24"/>
      <c r="M78" s="475">
        <f>IF('[1]p23'!$K$57&lt;&gt;0,'[1]p23'!$K$57,"")</f>
        <v>4</v>
      </c>
      <c r="N78" s="475"/>
      <c r="O78" s="24"/>
      <c r="P78" s="24">
        <f>IF('[1]p23'!$L$57&lt;&gt;0,'[1]p23'!$L$57,"")</f>
        <v>3</v>
      </c>
      <c r="Q78" s="42"/>
      <c r="R78" s="475">
        <f>IF('[1]p23'!$J$57&lt;&gt;0,'[1]p23'!$J$57,"")</f>
        <v>12</v>
      </c>
      <c r="S78" s="475"/>
    </row>
    <row r="79" spans="1:19" s="2" customFormat="1" ht="13.5" customHeight="1">
      <c r="A79" s="414" t="str">
        <f>IF('[1]p23'!$A$58&lt;&gt;0,'[1]p23'!$A$58,"")</f>
        <v>TEM (Tópicos Especiais de Matemática) - T 01</v>
      </c>
      <c r="B79" s="414"/>
      <c r="C79" s="414"/>
      <c r="D79" s="414"/>
      <c r="E79" s="414"/>
      <c r="F79" s="475">
        <f>IF('[1]p23'!$F$58&lt;&gt;0,'[1]p23'!$F$58,"")</f>
        <v>60</v>
      </c>
      <c r="G79" s="475"/>
      <c r="H79" s="475">
        <f>IF('[1]p23'!$E$58&lt;&gt;0,'[1]p23'!$E$58,"")</f>
        <v>4</v>
      </c>
      <c r="I79" s="475"/>
      <c r="J79" s="475">
        <f>IF('[1]p23'!$I$58&lt;&gt;0,'[1]p23'!$I$58,"")</f>
        <v>11</v>
      </c>
      <c r="K79" s="475"/>
      <c r="L79" s="24"/>
      <c r="M79" s="475">
        <f>IF('[1]p23'!$K$58&lt;&gt;0,'[1]p23'!$K$58,"")</f>
        <v>1</v>
      </c>
      <c r="N79" s="475"/>
      <c r="O79" s="24"/>
      <c r="P79" s="24">
        <f>IF('[1]p23'!$L$58&lt;&gt;0,'[1]p23'!$L$58,"")</f>
      </c>
      <c r="Q79" s="42"/>
      <c r="R79" s="475">
        <f>IF('[1]p23'!$J$58&lt;&gt;0,'[1]p23'!$J$58,"")</f>
        <v>10</v>
      </c>
      <c r="S79" s="475"/>
    </row>
    <row r="80" spans="1:19" s="2" customFormat="1" ht="13.5" customHeight="1">
      <c r="A80" s="414" t="str">
        <f>IF('[1]p23'!$A$59&lt;&gt;0,'[1]p23'!$A$59,"")</f>
        <v>Matemática Aplicada a Administração II - T 01</v>
      </c>
      <c r="B80" s="414"/>
      <c r="C80" s="414"/>
      <c r="D80" s="414"/>
      <c r="E80" s="414"/>
      <c r="F80" s="475">
        <f>IF('[1]p23'!$F$59&lt;&gt;0,'[1]p23'!$F$59,"")</f>
        <v>60</v>
      </c>
      <c r="G80" s="475"/>
      <c r="H80" s="475">
        <f>IF('[1]p23'!$E$59&lt;&gt;0,'[1]p23'!$E$59,"")</f>
        <v>4</v>
      </c>
      <c r="I80" s="475"/>
      <c r="J80" s="475">
        <f>IF('[1]p23'!$I$59&lt;&gt;0,'[1]p23'!$I$59,"")</f>
        <v>30</v>
      </c>
      <c r="K80" s="475"/>
      <c r="L80" s="24"/>
      <c r="M80" s="475">
        <f>IF('[1]p23'!$K$59&lt;&gt;0,'[1]p23'!$K$59,"")</f>
        <v>6</v>
      </c>
      <c r="N80" s="475"/>
      <c r="O80" s="24"/>
      <c r="P80" s="24">
        <f>IF('[1]p23'!$L$59&lt;&gt;0,'[1]p23'!$L$59,"")</f>
        <v>1</v>
      </c>
      <c r="Q80" s="42"/>
      <c r="R80" s="475">
        <f>IF('[1]p23'!$J$59&lt;&gt;0,'[1]p23'!$J$59,"")</f>
        <v>23</v>
      </c>
      <c r="S80" s="475"/>
    </row>
    <row r="81" spans="1:19" s="2" customFormat="1" ht="13.5" customHeight="1">
      <c r="A81" s="414">
        <f>IF('[1]p23'!$A$60&lt;&gt;0,'[1]p23'!$A$60,"")</f>
      </c>
      <c r="B81" s="414"/>
      <c r="C81" s="414"/>
      <c r="D81" s="414"/>
      <c r="E81" s="414"/>
      <c r="F81" s="475">
        <f>IF('[1]p23'!$F$60&lt;&gt;0,'[1]p23'!$F$60,"")</f>
      </c>
      <c r="G81" s="475"/>
      <c r="H81" s="475">
        <f>IF('[1]p23'!$E$60&lt;&gt;0,'[1]p23'!$E$60,"")</f>
      </c>
      <c r="I81" s="475"/>
      <c r="J81" s="475">
        <f>IF('[1]p23'!$I$60&lt;&gt;0,'[1]p23'!$I$60,"")</f>
      </c>
      <c r="K81" s="475"/>
      <c r="L81" s="24"/>
      <c r="M81" s="475">
        <f>IF('[1]p23'!$K$60&lt;&gt;0,'[1]p23'!$K$60,"")</f>
      </c>
      <c r="N81" s="475"/>
      <c r="O81" s="24"/>
      <c r="P81" s="24">
        <f>IF('[1]p23'!$L$60&lt;&gt;0,'[1]p23'!$L$60,"")</f>
      </c>
      <c r="Q81" s="42"/>
      <c r="R81" s="475">
        <f>IF('[1]p23'!$J$60&lt;&gt;0,'[1]p23'!$J$60,"")</f>
      </c>
      <c r="S81" s="475"/>
    </row>
    <row r="82" spans="1:19" s="2" customFormat="1" ht="13.5" customHeight="1">
      <c r="A82" s="414">
        <f>IF('[1]p23'!$A$61&lt;&gt;0,'[1]p23'!$A$61,"")</f>
      </c>
      <c r="B82" s="414"/>
      <c r="C82" s="414"/>
      <c r="D82" s="414"/>
      <c r="E82" s="414"/>
      <c r="F82" s="475">
        <f>IF('[1]p23'!$F$61&lt;&gt;0,'[1]p23'!$F$61,"")</f>
      </c>
      <c r="G82" s="475"/>
      <c r="H82" s="475">
        <f>IF('[1]p23'!$E$61&lt;&gt;0,'[1]p23'!$E$61,"")</f>
      </c>
      <c r="I82" s="475"/>
      <c r="J82" s="475">
        <f>IF('[1]p23'!$I$61&lt;&gt;0,'[1]p23'!$I$61,"")</f>
      </c>
      <c r="K82" s="475"/>
      <c r="L82" s="24"/>
      <c r="M82" s="475">
        <f>IF('[1]p23'!$K$61&lt;&gt;0,'[1]p23'!$K$61,"")</f>
      </c>
      <c r="N82" s="475"/>
      <c r="O82" s="24"/>
      <c r="P82" s="24">
        <f>IF('[1]p23'!$L$61&lt;&gt;0,'[1]p23'!$L$61,"")</f>
      </c>
      <c r="Q82" s="42"/>
      <c r="R82" s="475">
        <f>IF('[1]p23'!$J$61&lt;&gt;0,'[1]p23'!$J$61,"")</f>
      </c>
      <c r="S82" s="475"/>
    </row>
    <row r="83" spans="1:19" s="34" customFormat="1" ht="11.25">
      <c r="A83" s="397" t="str">
        <f>T('[1]p24'!$C$13:$G$13)</f>
        <v>Luiz Mendes Albuquerque Neto</v>
      </c>
      <c r="B83" s="393"/>
      <c r="C83" s="393"/>
      <c r="D83" s="393"/>
      <c r="E83" s="472"/>
      <c r="F83" s="473"/>
      <c r="G83" s="47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</row>
    <row r="84" spans="1:19" s="2" customFormat="1" ht="13.5" customHeight="1">
      <c r="A84" s="414" t="str">
        <f>IF('[1]p24'!$A$57&lt;&gt;0,'[1]p24'!$A$57,"")</f>
        <v>Álgebra Vetorial e Geometria Analítica - T 04</v>
      </c>
      <c r="B84" s="414"/>
      <c r="C84" s="414"/>
      <c r="D84" s="414"/>
      <c r="E84" s="414"/>
      <c r="F84" s="475">
        <f>IF('[1]p24'!$F$57&lt;&gt;0,'[1]p24'!$F$57,"")</f>
        <v>60</v>
      </c>
      <c r="G84" s="475"/>
      <c r="H84" s="475">
        <f>IF('[1]p24'!$E$57&lt;&gt;0,'[1]p24'!$E$57,"")</f>
        <v>4</v>
      </c>
      <c r="I84" s="475"/>
      <c r="J84" s="475">
        <f>IF('[1]p24'!$I$57&lt;&gt;0,'[1]p24'!$I$57,"")</f>
        <v>60</v>
      </c>
      <c r="K84" s="475"/>
      <c r="L84" s="24"/>
      <c r="M84" s="475">
        <f>IF('[1]p24'!$K$57&lt;&gt;0,'[1]p24'!$K$57,"")</f>
        <v>10</v>
      </c>
      <c r="N84" s="475"/>
      <c r="O84" s="24"/>
      <c r="P84" s="24">
        <f>IF('[1]p24'!$L$57&lt;&gt;0,'[1]p24'!$L$57,"")</f>
        <v>25</v>
      </c>
      <c r="Q84" s="42"/>
      <c r="R84" s="475">
        <f>IF('[1]p24'!$J$57&lt;&gt;0,'[1]p24'!$J$57,"")</f>
        <v>25</v>
      </c>
      <c r="S84" s="475"/>
    </row>
    <row r="85" spans="1:19" s="2" customFormat="1" ht="13.5" customHeight="1">
      <c r="A85" s="414" t="str">
        <f>IF('[1]p24'!$A$58&lt;&gt;0,'[1]p24'!$A$58,"")</f>
        <v>Álgebra Linear I - T01</v>
      </c>
      <c r="B85" s="414"/>
      <c r="C85" s="414"/>
      <c r="D85" s="414"/>
      <c r="E85" s="414"/>
      <c r="F85" s="475">
        <f>IF('[1]p24'!$F$58&lt;&gt;0,'[1]p24'!$F$58,"")</f>
        <v>60</v>
      </c>
      <c r="G85" s="475"/>
      <c r="H85" s="475">
        <f>IF('[1]p24'!$E$58&lt;&gt;0,'[1]p24'!$E$58,"")</f>
        <v>4</v>
      </c>
      <c r="I85" s="475"/>
      <c r="J85" s="475">
        <f>IF('[1]p24'!$I$58&lt;&gt;0,'[1]p24'!$I$58,"")</f>
        <v>8</v>
      </c>
      <c r="K85" s="475"/>
      <c r="L85" s="24"/>
      <c r="M85" s="475">
        <f>IF('[1]p24'!$K$58&lt;&gt;0,'[1]p24'!$K$58,"")</f>
        <v>1</v>
      </c>
      <c r="N85" s="475"/>
      <c r="O85" s="24"/>
      <c r="P85" s="24">
        <f>IF('[1]p24'!$L$58&lt;&gt;0,'[1]p24'!$L$58,"")</f>
        <v>1</v>
      </c>
      <c r="Q85" s="42"/>
      <c r="R85" s="475">
        <f>IF('[1]p24'!$J$58&lt;&gt;0,'[1]p24'!$J$58,"")</f>
        <v>6</v>
      </c>
      <c r="S85" s="475"/>
    </row>
    <row r="86" spans="1:19" s="2" customFormat="1" ht="13.5" customHeight="1">
      <c r="A86" s="414" t="str">
        <f>IF('[1]p24'!$A$59&lt;&gt;0,'[1]p24'!$A$59,"")</f>
        <v>Introdução à Geometria Diferencial</v>
      </c>
      <c r="B86" s="414"/>
      <c r="C86" s="414"/>
      <c r="D86" s="414"/>
      <c r="E86" s="414"/>
      <c r="F86" s="475">
        <f>IF('[1]p24'!$F$59&lt;&gt;0,'[1]p24'!$F$59,"")</f>
        <v>60</v>
      </c>
      <c r="G86" s="475"/>
      <c r="H86" s="475">
        <f>IF('[1]p24'!$E$59&lt;&gt;0,'[1]p24'!$E$59,"")</f>
        <v>4</v>
      </c>
      <c r="I86" s="475"/>
      <c r="J86" s="475">
        <f>IF('[1]p24'!$I$59&lt;&gt;0,'[1]p24'!$I$59,"")</f>
        <v>9</v>
      </c>
      <c r="K86" s="475"/>
      <c r="L86" s="24"/>
      <c r="M86" s="475">
        <f>IF('[1]p24'!$K$59&lt;&gt;0,'[1]p24'!$K$59,"")</f>
        <v>2</v>
      </c>
      <c r="N86" s="475"/>
      <c r="O86" s="24"/>
      <c r="P86" s="24">
        <f>IF('[1]p24'!$L$59&lt;&gt;0,'[1]p24'!$L$59,"")</f>
      </c>
      <c r="Q86" s="42"/>
      <c r="R86" s="475">
        <f>IF('[1]p24'!$J$59&lt;&gt;0,'[1]p24'!$J$59,"")</f>
        <v>7</v>
      </c>
      <c r="S86" s="475"/>
    </row>
    <row r="87" spans="1:19" s="2" customFormat="1" ht="13.5" customHeight="1">
      <c r="A87" s="414">
        <f>IF('[1]p24'!$A$60&lt;&gt;0,'[1]p24'!$A$60,"")</f>
      </c>
      <c r="B87" s="414"/>
      <c r="C87" s="414"/>
      <c r="D87" s="414"/>
      <c r="E87" s="414"/>
      <c r="F87" s="475">
        <f>IF('[1]p24'!$F$60&lt;&gt;0,'[1]p24'!$F$60,"")</f>
      </c>
      <c r="G87" s="475"/>
      <c r="H87" s="475">
        <f>IF('[1]p24'!$E$60&lt;&gt;0,'[1]p24'!$E$60,"")</f>
      </c>
      <c r="I87" s="475"/>
      <c r="J87" s="475">
        <f>IF('[1]p24'!$I$60&lt;&gt;0,'[1]p24'!$I$60,"")</f>
      </c>
      <c r="K87" s="475"/>
      <c r="L87" s="24"/>
      <c r="M87" s="475">
        <f>IF('[1]p24'!$K$60&lt;&gt;0,'[1]p24'!$K$60,"")</f>
      </c>
      <c r="N87" s="475"/>
      <c r="O87" s="24"/>
      <c r="P87" s="24">
        <f>IF('[1]p24'!$L$60&lt;&gt;0,'[1]p24'!$L$60,"")</f>
      </c>
      <c r="Q87" s="42"/>
      <c r="R87" s="475">
        <f>IF('[1]p24'!$J$60&lt;&gt;0,'[1]p24'!$J$60,"")</f>
      </c>
      <c r="S87" s="475"/>
    </row>
    <row r="88" spans="1:19" s="34" customFormat="1" ht="11.25">
      <c r="A88" s="397" t="str">
        <f>T('[1]p25'!$C$13:$G$13)</f>
        <v> Marcelo Carvalho Ferreira</v>
      </c>
      <c r="B88" s="393"/>
      <c r="C88" s="393"/>
      <c r="D88" s="393"/>
      <c r="E88" s="472"/>
      <c r="F88" s="473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</row>
    <row r="89" spans="1:19" s="2" customFormat="1" ht="13.5" customHeight="1">
      <c r="A89" s="414" t="str">
        <f>IF('[1]p25'!$A$57&lt;&gt;0,'[1]p25'!$A$57,"")</f>
        <v>Álgebra Linear I - T 01.</v>
      </c>
      <c r="B89" s="414"/>
      <c r="C89" s="414"/>
      <c r="D89" s="414"/>
      <c r="E89" s="414"/>
      <c r="F89" s="475">
        <f>IF('[1]p25'!$F$57&lt;&gt;0,'[1]p25'!$F$57,"")</f>
        <v>52</v>
      </c>
      <c r="G89" s="475"/>
      <c r="H89" s="475">
        <f>IF('[1]p25'!$E$57&lt;&gt;0,'[1]p25'!$E$57,"")</f>
        <v>3.5</v>
      </c>
      <c r="I89" s="475"/>
      <c r="J89" s="475">
        <f>IF('[1]p25'!$I$57&lt;&gt;0,'[1]p25'!$I$57,"")</f>
        <v>60</v>
      </c>
      <c r="K89" s="475"/>
      <c r="L89" s="24"/>
      <c r="M89" s="475">
        <f>IF('[1]p25'!$K$57&lt;&gt;0,'[1]p25'!$K$57,"")</f>
        <v>32</v>
      </c>
      <c r="N89" s="475"/>
      <c r="O89" s="24"/>
      <c r="P89" s="24">
        <f>IF('[1]p25'!$L$57&lt;&gt;0,'[1]p25'!$L$57,"")</f>
        <v>14</v>
      </c>
      <c r="Q89" s="42"/>
      <c r="R89" s="475">
        <f>IF('[1]p25'!$J$57&lt;&gt;0,'[1]p25'!$J$57,"")</f>
        <v>14</v>
      </c>
      <c r="S89" s="475"/>
    </row>
    <row r="90" spans="1:19" s="2" customFormat="1" ht="13.5" customHeight="1">
      <c r="A90" s="414" t="str">
        <f>IF('[1]p25'!$A$58&lt;&gt;0,'[1]p25'!$A$58,"")</f>
        <v>Cálculo Diferencial e Integral I (noite) - T 06</v>
      </c>
      <c r="B90" s="414"/>
      <c r="C90" s="414"/>
      <c r="D90" s="414"/>
      <c r="E90" s="414"/>
      <c r="F90" s="475">
        <f>IF('[1]p25'!$F$58&lt;&gt;0,'[1]p25'!$F$58,"")</f>
        <v>60</v>
      </c>
      <c r="G90" s="475"/>
      <c r="H90" s="475">
        <f>IF('[1]p25'!$E$58&lt;&gt;0,'[1]p25'!$E$58,"")</f>
        <v>4</v>
      </c>
      <c r="I90" s="475"/>
      <c r="J90" s="475">
        <f>IF('[1]p25'!$I$58&lt;&gt;0,'[1]p25'!$I$58,"")</f>
        <v>18</v>
      </c>
      <c r="K90" s="475"/>
      <c r="L90" s="24"/>
      <c r="M90" s="475">
        <f>IF('[1]p25'!$K$58&lt;&gt;0,'[1]p25'!$K$58,"")</f>
        <v>8</v>
      </c>
      <c r="N90" s="475"/>
      <c r="O90" s="24"/>
      <c r="P90" s="24">
        <f>IF('[1]p25'!$L$58&lt;&gt;0,'[1]p25'!$L$58,"")</f>
        <v>4</v>
      </c>
      <c r="Q90" s="42"/>
      <c r="R90" s="475">
        <f>IF('[1]p25'!$J$58&lt;&gt;0,'[1]p25'!$J$58,"")</f>
        <v>6</v>
      </c>
      <c r="S90" s="475"/>
    </row>
    <row r="91" spans="1:19" s="2" customFormat="1" ht="13.5" customHeight="1">
      <c r="A91" s="414" t="str">
        <f>IF('[1]p25'!$A$59&lt;&gt;0,'[1]p25'!$A$59,"")</f>
        <v>Cálculo Diferencial e Integral I (Novo) T 01.</v>
      </c>
      <c r="B91" s="414"/>
      <c r="C91" s="414"/>
      <c r="D91" s="414"/>
      <c r="E91" s="414"/>
      <c r="F91" s="475">
        <f>IF('[1]p25'!$F$59&lt;&gt;0,'[1]p25'!$F$59,"")</f>
        <v>22</v>
      </c>
      <c r="G91" s="475"/>
      <c r="H91" s="475">
        <f>IF('[1]p25'!$E$59&lt;&gt;0,'[1]p25'!$E$59,"")</f>
        <v>1.5</v>
      </c>
      <c r="I91" s="475"/>
      <c r="J91" s="475">
        <f>IF('[1]p25'!$I$59&lt;&gt;0,'[1]p25'!$I$59,"")</f>
        <v>50</v>
      </c>
      <c r="K91" s="475"/>
      <c r="L91" s="24"/>
      <c r="M91" s="475">
        <f>IF('[1]p25'!$K$59&lt;&gt;0,'[1]p25'!$K$59,"")</f>
        <v>17</v>
      </c>
      <c r="N91" s="475"/>
      <c r="O91" s="24"/>
      <c r="P91" s="24">
        <f>IF('[1]p25'!$L$59&lt;&gt;0,'[1]p25'!$L$59,"")</f>
        <v>5</v>
      </c>
      <c r="Q91" s="42"/>
      <c r="R91" s="475">
        <f>IF('[1]p25'!$J$59&lt;&gt;0,'[1]p25'!$J$59,"")</f>
        <v>28</v>
      </c>
      <c r="S91" s="475"/>
    </row>
    <row r="92" spans="1:19" s="2" customFormat="1" ht="13.5" customHeight="1">
      <c r="A92" s="414">
        <f>IF('[1]p25'!$A$60&lt;&gt;0,'[1]p25'!$A$60,"")</f>
      </c>
      <c r="B92" s="414"/>
      <c r="C92" s="414"/>
      <c r="D92" s="414"/>
      <c r="E92" s="414"/>
      <c r="F92" s="475">
        <f>IF('[1]p25'!$F$60&lt;&gt;0,'[1]p25'!$F$60,"")</f>
      </c>
      <c r="G92" s="475"/>
      <c r="H92" s="475">
        <f>IF('[1]p25'!$E$60&lt;&gt;0,'[1]p25'!$E$60,"")</f>
      </c>
      <c r="I92" s="475"/>
      <c r="J92" s="475">
        <f>IF('[1]p25'!$I$60&lt;&gt;0,'[1]p25'!$I$60,"")</f>
      </c>
      <c r="K92" s="475"/>
      <c r="L92" s="24"/>
      <c r="M92" s="475">
        <f>IF('[1]p25'!$K$60&lt;&gt;0,'[1]p25'!$K$60,"")</f>
      </c>
      <c r="N92" s="475"/>
      <c r="O92" s="24"/>
      <c r="P92" s="24">
        <f>IF('[1]p25'!$L$60&lt;&gt;0,'[1]p25'!$L$60,"")</f>
      </c>
      <c r="Q92" s="42"/>
      <c r="R92" s="475">
        <f>IF('[1]p25'!$J$60&lt;&gt;0,'[1]p25'!$J$60,"")</f>
      </c>
      <c r="S92" s="475"/>
    </row>
    <row r="93" spans="1:19" s="34" customFormat="1" ht="11.25">
      <c r="A93" s="397" t="str">
        <f>T('[1]p26'!$C$13:$G$13)</f>
        <v>Marco Aurélio Soares Souto</v>
      </c>
      <c r="B93" s="393"/>
      <c r="C93" s="393"/>
      <c r="D93" s="393"/>
      <c r="E93" s="472"/>
      <c r="F93" s="473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</row>
    <row r="94" spans="1:19" s="2" customFormat="1" ht="13.5" customHeight="1">
      <c r="A94" s="414" t="str">
        <f>IF('[1]p26'!$A$57&lt;&gt;0,'[1]p26'!$A$57,"")</f>
        <v>Fundamentos de Matemática Elementar II</v>
      </c>
      <c r="B94" s="414"/>
      <c r="C94" s="414"/>
      <c r="D94" s="414"/>
      <c r="E94" s="414"/>
      <c r="F94" s="475">
        <f>IF('[1]p26'!$F$57&lt;&gt;0,'[1]p26'!$F$57,"")</f>
        <v>60</v>
      </c>
      <c r="G94" s="475"/>
      <c r="H94" s="475">
        <f>IF('[1]p26'!$E$57&lt;&gt;0,'[1]p26'!$E$57,"")</f>
        <v>4</v>
      </c>
      <c r="I94" s="475"/>
      <c r="J94" s="475">
        <f>IF('[1]p26'!$I$57&lt;&gt;0,'[1]p26'!$I$57,"")</f>
        <v>11</v>
      </c>
      <c r="K94" s="475"/>
      <c r="L94" s="24"/>
      <c r="M94" s="475">
        <f>IF('[1]p26'!$K$57&lt;&gt;0,'[1]p26'!$K$57,"")</f>
        <v>2</v>
      </c>
      <c r="N94" s="475"/>
      <c r="O94" s="24"/>
      <c r="P94" s="24">
        <f>IF('[1]p26'!$L$57&lt;&gt;0,'[1]p26'!$L$57,"")</f>
        <v>3</v>
      </c>
      <c r="Q94" s="42"/>
      <c r="R94" s="475">
        <f>IF('[1]p26'!$J$57&lt;&gt;0,'[1]p26'!$J$57,"")</f>
        <v>6</v>
      </c>
      <c r="S94" s="475"/>
    </row>
    <row r="95" spans="1:19" s="2" customFormat="1" ht="13.5" customHeight="1">
      <c r="A95" s="414">
        <f>IF('[1]p26'!$A$58&lt;&gt;0,'[1]p26'!$A$58,"")</f>
      </c>
      <c r="B95" s="414"/>
      <c r="C95" s="414"/>
      <c r="D95" s="414"/>
      <c r="E95" s="414"/>
      <c r="F95" s="475">
        <f>IF('[1]p26'!$F$58&lt;&gt;0,'[1]p26'!$F$58,"")</f>
      </c>
      <c r="G95" s="475"/>
      <c r="H95" s="475">
        <f>IF('[1]p26'!$E$58&lt;&gt;0,'[1]p26'!$E$58,"")</f>
      </c>
      <c r="I95" s="475"/>
      <c r="J95" s="475">
        <f>IF('[1]p26'!$I$58&lt;&gt;0,'[1]p26'!$I$58,"")</f>
      </c>
      <c r="K95" s="475"/>
      <c r="L95" s="24"/>
      <c r="M95" s="475">
        <f>IF('[1]p26'!$K$58&lt;&gt;0,'[1]p26'!$K$58,"")</f>
      </c>
      <c r="N95" s="475"/>
      <c r="O95" s="24"/>
      <c r="P95" s="24">
        <f>IF('[1]p26'!$L$58&lt;&gt;0,'[1]p26'!$L$58,"")</f>
      </c>
      <c r="Q95" s="42"/>
      <c r="R95" s="475">
        <f>IF('[1]p26'!$J$58&lt;&gt;0,'[1]p26'!$J$58,"")</f>
      </c>
      <c r="S95" s="475"/>
    </row>
    <row r="96" spans="1:19" s="34" customFormat="1" ht="11.25">
      <c r="A96" s="397" t="str">
        <f>T('[1]p27'!$C$13:$G$13)</f>
        <v>Marisa de Sales Monteiro</v>
      </c>
      <c r="B96" s="393"/>
      <c r="C96" s="393"/>
      <c r="D96" s="393"/>
      <c r="E96" s="472"/>
      <c r="F96" s="473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</row>
    <row r="97" spans="1:19" s="2" customFormat="1" ht="13.5" customHeight="1">
      <c r="A97" s="414" t="str">
        <f>IF('[1]p27'!$A$57&lt;&gt;0,'[1]p27'!$A$57,"")</f>
        <v>Álgebra Linear I - T 04</v>
      </c>
      <c r="B97" s="414"/>
      <c r="C97" s="414"/>
      <c r="D97" s="414"/>
      <c r="E97" s="414"/>
      <c r="F97" s="475">
        <f>IF('[1]p27'!$F$57&lt;&gt;0,'[1]p27'!$F$57,"")</f>
        <v>60</v>
      </c>
      <c r="G97" s="475"/>
      <c r="H97" s="475">
        <f>IF('[1]p27'!$E$57&lt;&gt;0,'[1]p27'!$E$57,"")</f>
        <v>4</v>
      </c>
      <c r="I97" s="475"/>
      <c r="J97" s="475">
        <f>IF('[1]p27'!$I$57&lt;&gt;0,'[1]p27'!$I$57,"")</f>
        <v>59</v>
      </c>
      <c r="K97" s="475"/>
      <c r="L97" s="24"/>
      <c r="M97" s="475">
        <f>IF('[1]p27'!$K$57&lt;&gt;0,'[1]p27'!$K$57,"")</f>
        <v>8</v>
      </c>
      <c r="N97" s="475"/>
      <c r="O97" s="24"/>
      <c r="P97" s="24">
        <f>IF('[1]p27'!$L$57&lt;&gt;0,'[1]p27'!$L$57,"")</f>
        <v>16</v>
      </c>
      <c r="Q97" s="42"/>
      <c r="R97" s="475">
        <f>IF('[1]p27'!$J$57&lt;&gt;0,'[1]p27'!$J$57,"")</f>
        <v>35</v>
      </c>
      <c r="S97" s="475"/>
    </row>
    <row r="98" spans="1:19" s="2" customFormat="1" ht="13.5" customHeight="1">
      <c r="A98" s="414" t="str">
        <f>IF('[1]p27'!$A$58&lt;&gt;0,'[1]p27'!$A$58,"")</f>
        <v>Álgebra Linear (Elétrica+Computação) - T 02</v>
      </c>
      <c r="B98" s="414"/>
      <c r="C98" s="414"/>
      <c r="D98" s="414"/>
      <c r="E98" s="414"/>
      <c r="F98" s="475">
        <f>IF('[1]p27'!$F$58&lt;&gt;0,'[1]p27'!$F$58,"")</f>
        <v>60</v>
      </c>
      <c r="G98" s="475"/>
      <c r="H98" s="475">
        <f>IF('[1]p27'!$E$58&lt;&gt;0,'[1]p27'!$E$58,"")</f>
        <v>4</v>
      </c>
      <c r="I98" s="475"/>
      <c r="J98" s="475">
        <f>IF('[1]p27'!$I$58&lt;&gt;0,'[1]p27'!$I$58,"")</f>
        <v>59</v>
      </c>
      <c r="K98" s="475"/>
      <c r="L98" s="24"/>
      <c r="M98" s="475">
        <f>IF('[1]p27'!$K$58&lt;&gt;0,'[1]p27'!$K$58,"")</f>
        <v>3</v>
      </c>
      <c r="N98" s="475"/>
      <c r="O98" s="24"/>
      <c r="P98" s="24">
        <f>IF('[1]p27'!$L$58&lt;&gt;0,'[1]p27'!$L$58,"")</f>
        <v>19</v>
      </c>
      <c r="Q98" s="42"/>
      <c r="R98" s="475">
        <f>IF('[1]p27'!$J$58&lt;&gt;0,'[1]p27'!$J$58,"")</f>
        <v>37</v>
      </c>
      <c r="S98" s="475"/>
    </row>
    <row r="99" spans="1:19" s="2" customFormat="1" ht="13.5" customHeight="1">
      <c r="A99" s="414" t="str">
        <f>IF('[1]p27'!$A$59&lt;&gt;0,'[1]p27'!$A$59,"")</f>
        <v>Cálculo Dif. e Integral I (Elét.+Computação) - T 02</v>
      </c>
      <c r="B99" s="414"/>
      <c r="C99" s="414"/>
      <c r="D99" s="414"/>
      <c r="E99" s="414"/>
      <c r="F99" s="475">
        <f>IF('[1]p27'!$F$59&lt;&gt;0,'[1]p27'!$F$59,"")</f>
        <v>60</v>
      </c>
      <c r="G99" s="475"/>
      <c r="H99" s="475">
        <f>IF('[1]p27'!$E$59&lt;&gt;0,'[1]p27'!$E$59,"")</f>
        <v>4</v>
      </c>
      <c r="I99" s="475"/>
      <c r="J99" s="475">
        <f>IF('[1]p27'!$I$59&lt;&gt;0,'[1]p27'!$I$59,"")</f>
        <v>59</v>
      </c>
      <c r="K99" s="475"/>
      <c r="L99" s="24"/>
      <c r="M99" s="475">
        <f>IF('[1]p27'!$K$59&lt;&gt;0,'[1]p27'!$K$59,"")</f>
        <v>7</v>
      </c>
      <c r="N99" s="475"/>
      <c r="O99" s="24"/>
      <c r="P99" s="24">
        <f>IF('[1]p27'!$L$59&lt;&gt;0,'[1]p27'!$L$59,"")</f>
        <v>14</v>
      </c>
      <c r="Q99" s="42"/>
      <c r="R99" s="475">
        <f>IF('[1]p27'!$J$59&lt;&gt;0,'[1]p27'!$J$59,"")</f>
        <v>38</v>
      </c>
      <c r="S99" s="475"/>
    </row>
    <row r="100" spans="1:19" s="2" customFormat="1" ht="13.5" customHeight="1">
      <c r="A100" s="414">
        <f>IF('[1]p27'!$A$61&lt;&gt;0,'[1]p27'!$A$61,"")</f>
      </c>
      <c r="B100" s="414"/>
      <c r="C100" s="414"/>
      <c r="D100" s="414"/>
      <c r="E100" s="414"/>
      <c r="F100" s="475">
        <f>IF('[1]p27'!$F$61&lt;&gt;0,'[1]p27'!$F$61,"")</f>
      </c>
      <c r="G100" s="475"/>
      <c r="H100" s="475">
        <f>IF('[1]p27'!$E$61&lt;&gt;0,'[1]p27'!$E$61,"")</f>
      </c>
      <c r="I100" s="475"/>
      <c r="J100" s="475">
        <f>IF('[1]p27'!$I$61&lt;&gt;0,'[1]p27'!$I$61,"")</f>
      </c>
      <c r="K100" s="475"/>
      <c r="L100" s="24"/>
      <c r="M100" s="475">
        <f>IF('[1]p27'!$K$61&lt;&gt;0,'[1]p27'!$K$61,"")</f>
      </c>
      <c r="N100" s="475"/>
      <c r="O100" s="24"/>
      <c r="P100" s="24">
        <f>IF('[1]p27'!$L$61&lt;&gt;0,'[1]p27'!$L$61,"")</f>
      </c>
      <c r="Q100" s="42"/>
      <c r="R100" s="475">
        <f>IF('[1]p27'!$J$61&lt;&gt;0,'[1]p27'!$J$61,"")</f>
      </c>
      <c r="S100" s="475"/>
    </row>
    <row r="101" spans="1:19" s="34" customFormat="1" ht="11.25">
      <c r="A101" s="397" t="str">
        <f>T('[1]p28'!$C$13:$G$13)</f>
        <v>Michelli Karinne Barros da Silva</v>
      </c>
      <c r="B101" s="393"/>
      <c r="C101" s="393"/>
      <c r="D101" s="393"/>
      <c r="E101" s="472"/>
      <c r="F101" s="473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</row>
    <row r="102" spans="1:19" s="2" customFormat="1" ht="13.5" customHeight="1">
      <c r="A102" s="414" t="str">
        <f>IF('[1]p28'!$A$57&lt;&gt;0,'[1]p28'!$A$57,"")</f>
        <v>Estatística Descritiva - T 01</v>
      </c>
      <c r="B102" s="414"/>
      <c r="C102" s="414"/>
      <c r="D102" s="414"/>
      <c r="E102" s="414"/>
      <c r="F102" s="475">
        <f>IF('[1]p28'!$F$57&lt;&gt;0,'[1]p28'!$F$57,"")</f>
        <v>60</v>
      </c>
      <c r="G102" s="475"/>
      <c r="H102" s="475">
        <f>IF('[1]p28'!$E$57&lt;&gt;0,'[1]p28'!$E$57,"")</f>
        <v>4</v>
      </c>
      <c r="I102" s="475"/>
      <c r="J102" s="475">
        <f>IF('[1]p28'!$I$57&lt;&gt;0,'[1]p28'!$I$57,"")</f>
        <v>42</v>
      </c>
      <c r="K102" s="475"/>
      <c r="L102" s="24"/>
      <c r="M102" s="475">
        <f>IF('[1]p28'!$K$57&lt;&gt;0,'[1]p28'!$K$57,"")</f>
        <v>11</v>
      </c>
      <c r="N102" s="475"/>
      <c r="O102" s="24"/>
      <c r="P102" s="24">
        <f>IF('[1]p28'!$L$57&lt;&gt;0,'[1]p28'!$L$57,"")</f>
        <v>7</v>
      </c>
      <c r="Q102" s="42"/>
      <c r="R102" s="475">
        <f>IF('[1]p28'!$J$57&lt;&gt;0,'[1]p28'!$J$57,"")</f>
        <v>24</v>
      </c>
      <c r="S102" s="475"/>
    </row>
    <row r="103" spans="1:19" s="2" customFormat="1" ht="13.5" customHeight="1">
      <c r="A103" s="414" t="str">
        <f>IF('[1]p28'!$A$58&lt;&gt;0,'[1]p28'!$A$58,"")</f>
        <v>Introdução à Estatística Econômica - T 01</v>
      </c>
      <c r="B103" s="414"/>
      <c r="C103" s="414"/>
      <c r="D103" s="414"/>
      <c r="E103" s="414"/>
      <c r="F103" s="475">
        <f>IF('[1]p28'!$F$58&lt;&gt;0,'[1]p28'!$F$58,"")</f>
        <v>60</v>
      </c>
      <c r="G103" s="475"/>
      <c r="H103" s="475">
        <f>IF('[1]p28'!$E$58&lt;&gt;0,'[1]p28'!$E$58,"")</f>
        <v>4</v>
      </c>
      <c r="I103" s="475"/>
      <c r="J103" s="475">
        <f>IF('[1]p28'!$I$58&lt;&gt;0,'[1]p28'!$I$58,"")</f>
        <v>59</v>
      </c>
      <c r="K103" s="475"/>
      <c r="L103" s="24"/>
      <c r="M103" s="475">
        <f>IF('[1]p28'!$K$58&lt;&gt;0,'[1]p28'!$K$58,"")</f>
        <v>31</v>
      </c>
      <c r="N103" s="475"/>
      <c r="O103" s="24"/>
      <c r="P103" s="24">
        <f>IF('[1]p28'!$L$58&lt;&gt;0,'[1]p28'!$L$58,"")</f>
        <v>8</v>
      </c>
      <c r="Q103" s="42"/>
      <c r="R103" s="475">
        <f>IF('[1]p28'!$J$58&lt;&gt;0,'[1]p28'!$J$58,"")</f>
        <v>20</v>
      </c>
      <c r="S103" s="475"/>
    </row>
    <row r="104" spans="1:19" s="2" customFormat="1" ht="13.5" customHeight="1">
      <c r="A104" s="414" t="str">
        <f>IF('[1]p28'!$A$59&lt;&gt;0,'[1]p28'!$A$59,"")</f>
        <v>Prob. e Estatística (Elét.+Computação) - T 01</v>
      </c>
      <c r="B104" s="414"/>
      <c r="C104" s="414"/>
      <c r="D104" s="414"/>
      <c r="E104" s="414"/>
      <c r="F104" s="475">
        <f>IF('[1]p28'!$F$59&lt;&gt;0,'[1]p28'!$F$59,"")</f>
        <v>60</v>
      </c>
      <c r="G104" s="475"/>
      <c r="H104" s="475">
        <f>IF('[1]p28'!$E$59&lt;&gt;0,'[1]p28'!$E$59,"")</f>
        <v>4</v>
      </c>
      <c r="I104" s="475"/>
      <c r="J104" s="475">
        <f>IF('[1]p28'!$I$59&lt;&gt;0,'[1]p28'!$I$59,"")</f>
        <v>60</v>
      </c>
      <c r="K104" s="475"/>
      <c r="L104" s="24"/>
      <c r="M104" s="475">
        <f>IF('[1]p28'!$K$59&lt;&gt;0,'[1]p28'!$K$59,"")</f>
        <v>19</v>
      </c>
      <c r="N104" s="475"/>
      <c r="O104" s="24"/>
      <c r="P104" s="24">
        <f>IF('[1]p28'!$L$59&lt;&gt;0,'[1]p28'!$L$59,"")</f>
        <v>12</v>
      </c>
      <c r="Q104" s="42"/>
      <c r="R104" s="475">
        <f>IF('[1]p28'!$J$59&lt;&gt;0,'[1]p28'!$J$59,"")</f>
        <v>29</v>
      </c>
      <c r="S104" s="475"/>
    </row>
    <row r="105" spans="1:19" s="2" customFormat="1" ht="13.5" customHeight="1">
      <c r="A105" s="414">
        <f>IF('[1]p28'!$A$60&lt;&gt;0,'[1]p28'!$A$60,"")</f>
      </c>
      <c r="B105" s="414"/>
      <c r="C105" s="414"/>
      <c r="D105" s="414"/>
      <c r="E105" s="414"/>
      <c r="F105" s="475">
        <f>IF('[1]p28'!$F$60&lt;&gt;0,'[1]p28'!$F$60,"")</f>
      </c>
      <c r="G105" s="475"/>
      <c r="H105" s="475">
        <f>IF('[1]p28'!$E$60&lt;&gt;0,'[1]p28'!$E$60,"")</f>
      </c>
      <c r="I105" s="475"/>
      <c r="J105" s="475">
        <f>IF('[1]p28'!$I$60&lt;&gt;0,'[1]p28'!$I$60,"")</f>
      </c>
      <c r="K105" s="475"/>
      <c r="L105" s="24"/>
      <c r="M105" s="475">
        <f>IF('[1]p28'!$K$60&lt;&gt;0,'[1]p28'!$K$60,"")</f>
      </c>
      <c r="N105" s="475"/>
      <c r="O105" s="24"/>
      <c r="P105" s="24">
        <f>IF('[1]p28'!$L$60&lt;&gt;0,'[1]p28'!$L$60,"")</f>
      </c>
      <c r="Q105" s="42"/>
      <c r="R105" s="475">
        <f>IF('[1]p28'!$J$60&lt;&gt;0,'[1]p28'!$J$60,"")</f>
      </c>
      <c r="S105" s="475"/>
    </row>
    <row r="106" spans="1:19" s="34" customFormat="1" ht="11.25">
      <c r="A106" s="397" t="str">
        <f>T('[1]p29'!$C$13:$G$13)</f>
        <v>Miriam Costa</v>
      </c>
      <c r="B106" s="393"/>
      <c r="C106" s="393"/>
      <c r="D106" s="393"/>
      <c r="E106" s="472"/>
      <c r="F106" s="473"/>
      <c r="G106" s="474"/>
      <c r="H106" s="474"/>
      <c r="I106" s="474"/>
      <c r="J106" s="474"/>
      <c r="K106" s="474"/>
      <c r="L106" s="474"/>
      <c r="M106" s="474"/>
      <c r="N106" s="474"/>
      <c r="O106" s="474"/>
      <c r="P106" s="474"/>
      <c r="Q106" s="474"/>
      <c r="R106" s="474"/>
      <c r="S106" s="474"/>
    </row>
    <row r="107" spans="1:19" s="2" customFormat="1" ht="13.5" customHeight="1">
      <c r="A107" s="414" t="str">
        <f>IF('[1]p29'!$A$57&lt;&gt;0,'[1]p29'!$A$57,"")</f>
        <v>Algebra II</v>
      </c>
      <c r="B107" s="414"/>
      <c r="C107" s="414"/>
      <c r="D107" s="414"/>
      <c r="E107" s="414"/>
      <c r="F107" s="475">
        <f>IF('[1]p29'!$F$57&lt;&gt;0,'[1]p29'!$F$57,"")</f>
        <v>60</v>
      </c>
      <c r="G107" s="475"/>
      <c r="H107" s="475">
        <f>IF('[1]p29'!$E$57&lt;&gt;0,'[1]p29'!$E$57,"")</f>
        <v>4</v>
      </c>
      <c r="I107" s="475"/>
      <c r="J107" s="475">
        <f>IF('[1]p29'!$I$57&lt;&gt;0,'[1]p29'!$I$57,"")</f>
        <v>8</v>
      </c>
      <c r="K107" s="475"/>
      <c r="L107" s="24"/>
      <c r="M107" s="475">
        <f>IF('[1]p29'!$K$57&lt;&gt;0,'[1]p29'!$K$57,"")</f>
        <v>4</v>
      </c>
      <c r="N107" s="475"/>
      <c r="O107" s="24"/>
      <c r="P107" s="24">
        <f>IF('[1]p29'!$L$57&lt;&gt;0,'[1]p29'!$L$57,"")</f>
        <v>1</v>
      </c>
      <c r="Q107" s="42"/>
      <c r="R107" s="475">
        <f>IF('[1]p29'!$J$57&lt;&gt;0,'[1]p29'!$J$57,"")</f>
        <v>3</v>
      </c>
      <c r="S107" s="475"/>
    </row>
    <row r="108" spans="1:19" s="2" customFormat="1" ht="13.5" customHeight="1">
      <c r="A108" s="414" t="str">
        <f>IF('[1]p29'!$A$58&lt;&gt;0,'[1]p29'!$A$58,"")</f>
        <v>Cálculo Dif. e Integral  II - T 02</v>
      </c>
      <c r="B108" s="414"/>
      <c r="C108" s="414"/>
      <c r="D108" s="414"/>
      <c r="E108" s="414"/>
      <c r="F108" s="475">
        <f>IF('[1]p29'!$F$58&lt;&gt;0,'[1]p29'!$F$58,"")</f>
        <v>60</v>
      </c>
      <c r="G108" s="475"/>
      <c r="H108" s="475">
        <f>IF('[1]p29'!$E$58&lt;&gt;0,'[1]p29'!$E$58,"")</f>
        <v>4</v>
      </c>
      <c r="I108" s="475"/>
      <c r="J108" s="475">
        <f>IF('[1]p29'!$I$58&lt;&gt;0,'[1]p29'!$I$58,"")</f>
        <v>54</v>
      </c>
      <c r="K108" s="475"/>
      <c r="L108" s="24"/>
      <c r="M108" s="475">
        <f>IF('[1]p29'!$K$58&lt;&gt;0,'[1]p29'!$K$58,"")</f>
        <v>17</v>
      </c>
      <c r="N108" s="475"/>
      <c r="O108" s="24"/>
      <c r="P108" s="24">
        <f>IF('[1]p29'!$L$58&lt;&gt;0,'[1]p29'!$L$58,"")</f>
        <v>13</v>
      </c>
      <c r="Q108" s="42"/>
      <c r="R108" s="475">
        <f>IF('[1]p29'!$J$58&lt;&gt;0,'[1]p29'!$J$58,"")</f>
        <v>24</v>
      </c>
      <c r="S108" s="475"/>
    </row>
    <row r="109" spans="1:19" s="2" customFormat="1" ht="13.5" customHeight="1">
      <c r="A109" s="414" t="str">
        <f>IF('[1]p29'!$A$59&lt;&gt;0,'[1]p29'!$A$59,"")</f>
        <v>Cálculo Dif. e Integral  II - T 03</v>
      </c>
      <c r="B109" s="414"/>
      <c r="C109" s="414"/>
      <c r="D109" s="414"/>
      <c r="E109" s="414"/>
      <c r="F109" s="475">
        <f>IF('[1]p29'!$F$59&lt;&gt;0,'[1]p29'!$F$59,"")</f>
        <v>60</v>
      </c>
      <c r="G109" s="475"/>
      <c r="H109" s="475">
        <f>IF('[1]p29'!$E$59&lt;&gt;0,'[1]p29'!$E$59,"")</f>
        <v>4</v>
      </c>
      <c r="I109" s="475"/>
      <c r="J109" s="475">
        <f>IF('[1]p29'!$I$59&lt;&gt;0,'[1]p29'!$I$59,"")</f>
        <v>48</v>
      </c>
      <c r="K109" s="475"/>
      <c r="L109" s="24"/>
      <c r="M109" s="475">
        <f>IF('[1]p29'!$K$59&lt;&gt;0,'[1]p29'!$K$59,"")</f>
        <v>7</v>
      </c>
      <c r="N109" s="475"/>
      <c r="O109" s="24"/>
      <c r="P109" s="24">
        <f>IF('[1]p29'!$L$59&lt;&gt;0,'[1]p29'!$L$59,"")</f>
        <v>26</v>
      </c>
      <c r="Q109" s="42"/>
      <c r="R109" s="475">
        <f>IF('[1]p29'!$J$59&lt;&gt;0,'[1]p29'!$J$59,"")</f>
        <v>15</v>
      </c>
      <c r="S109" s="475"/>
    </row>
    <row r="110" spans="1:19" s="2" customFormat="1" ht="13.5" customHeight="1">
      <c r="A110" s="414">
        <f>IF('[1]p29'!$A$61&lt;&gt;0,'[1]p29'!$A$61,"")</f>
      </c>
      <c r="B110" s="414"/>
      <c r="C110" s="414"/>
      <c r="D110" s="414"/>
      <c r="E110" s="414"/>
      <c r="F110" s="475">
        <f>IF('[1]p29'!$F$61&lt;&gt;0,'[1]p29'!$F$61,"")</f>
      </c>
      <c r="G110" s="475"/>
      <c r="H110" s="475">
        <f>IF('[1]p29'!$E$61&lt;&gt;0,'[1]p29'!$E$61,"")</f>
      </c>
      <c r="I110" s="475"/>
      <c r="J110" s="475">
        <f>IF('[1]p29'!$I$61&lt;&gt;0,'[1]p29'!$I$61,"")</f>
      </c>
      <c r="K110" s="475"/>
      <c r="L110" s="24"/>
      <c r="M110" s="475">
        <f>IF('[1]p29'!$K$61&lt;&gt;0,'[1]p29'!$K$61,"")</f>
      </c>
      <c r="N110" s="475"/>
      <c r="O110" s="24"/>
      <c r="P110" s="24">
        <f>IF('[1]p29'!$L$61&lt;&gt;0,'[1]p29'!$L$61,"")</f>
      </c>
      <c r="Q110" s="42"/>
      <c r="R110" s="475">
        <f>IF('[1]p29'!$J$61&lt;&gt;0,'[1]p29'!$J$61,"")</f>
      </c>
      <c r="S110" s="475"/>
    </row>
    <row r="111" spans="1:19" s="34" customFormat="1" ht="11.25">
      <c r="A111" s="397" t="str">
        <f>T('[1]p30'!$C$13:$G$13)</f>
        <v>Patrícia Batista Leal</v>
      </c>
      <c r="B111" s="393"/>
      <c r="C111" s="393"/>
      <c r="D111" s="393"/>
      <c r="E111" s="472"/>
      <c r="F111" s="473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</row>
    <row r="112" spans="1:19" s="2" customFormat="1" ht="13.5" customHeight="1">
      <c r="A112" s="414" t="str">
        <f>IF('[1]p30'!$A$57&lt;&gt;0,'[1]p30'!$A$57,"")</f>
        <v>Métodos Estatísticos - T 01</v>
      </c>
      <c r="B112" s="414"/>
      <c r="C112" s="414"/>
      <c r="D112" s="414"/>
      <c r="E112" s="414"/>
      <c r="F112" s="475">
        <f>IF('[1]p30'!$F$57&lt;&gt;0,'[1]p30'!$F$57,"")</f>
        <v>60</v>
      </c>
      <c r="G112" s="475"/>
      <c r="H112" s="475">
        <f>IF('[1]p30'!$E$57&lt;&gt;0,'[1]p30'!$E$57,"")</f>
        <v>4</v>
      </c>
      <c r="I112" s="475"/>
      <c r="J112" s="475">
        <f>IF('[1]p30'!$I$57&lt;&gt;0,'[1]p30'!$I$57,"")</f>
        <v>39</v>
      </c>
      <c r="K112" s="475"/>
      <c r="L112" s="24"/>
      <c r="M112" s="475">
        <f>IF('[1]p30'!$K$57&lt;&gt;0,'[1]p30'!$K$57,"")</f>
        <v>10</v>
      </c>
      <c r="N112" s="475"/>
      <c r="O112" s="24"/>
      <c r="P112" s="24">
        <f>IF('[1]p30'!$L$57&lt;&gt;0,'[1]p30'!$L$57,"")</f>
        <v>6</v>
      </c>
      <c r="Q112" s="42"/>
      <c r="R112" s="475">
        <f>IF('[1]p30'!$J$57&lt;&gt;0,'[1]p30'!$J$57,"")</f>
        <v>23</v>
      </c>
      <c r="S112" s="475"/>
    </row>
    <row r="113" spans="1:19" s="2" customFormat="1" ht="13.5" customHeight="1">
      <c r="A113" s="414" t="str">
        <f>IF('[1]p30'!$A$58&lt;&gt;0,'[1]p30'!$A$58,"")</f>
        <v>TE(Métódos Estatísticos) - T 01</v>
      </c>
      <c r="B113" s="414"/>
      <c r="C113" s="414"/>
      <c r="D113" s="414"/>
      <c r="E113" s="414"/>
      <c r="F113" s="475">
        <f>IF('[1]p30'!$F$58&lt;&gt;0,'[1]p30'!$F$58,"")</f>
        <v>60</v>
      </c>
      <c r="G113" s="475"/>
      <c r="H113" s="475">
        <f>IF('[1]p30'!$E$58&lt;&gt;0,'[1]p30'!$E$58,"")</f>
        <v>4</v>
      </c>
      <c r="I113" s="475"/>
      <c r="J113" s="475">
        <f>IF('[1]p30'!$I$58&lt;&gt;0,'[1]p30'!$I$58,"")</f>
        <v>9</v>
      </c>
      <c r="K113" s="475"/>
      <c r="L113" s="24"/>
      <c r="M113" s="475">
        <f>IF('[1]p30'!$K$58&lt;&gt;0,'[1]p30'!$K$58,"")</f>
        <v>5</v>
      </c>
      <c r="N113" s="475"/>
      <c r="O113" s="24"/>
      <c r="P113" s="24">
        <f>IF('[1]p30'!$L$58&lt;&gt;0,'[1]p30'!$L$58,"")</f>
      </c>
      <c r="Q113" s="42"/>
      <c r="R113" s="475">
        <f>IF('[1]p30'!$J$58&lt;&gt;0,'[1]p30'!$J$58,"")</f>
        <v>4</v>
      </c>
      <c r="S113" s="475"/>
    </row>
    <row r="114" spans="1:19" s="2" customFormat="1" ht="13.5" customHeight="1">
      <c r="A114" s="414" t="str">
        <f>IF('[1]p30'!$A$59&lt;&gt;0,'[1]p30'!$A$59,"")</f>
        <v>Probabilidade e Estatística -  T 03</v>
      </c>
      <c r="B114" s="414"/>
      <c r="C114" s="414"/>
      <c r="D114" s="414"/>
      <c r="E114" s="414"/>
      <c r="F114" s="475">
        <f>IF('[1]p30'!$F$59&lt;&gt;0,'[1]p30'!$F$59,"")</f>
        <v>90</v>
      </c>
      <c r="G114" s="475"/>
      <c r="H114" s="475">
        <f>IF('[1]p30'!$E$59&lt;&gt;0,'[1]p30'!$E$59,"")</f>
        <v>6</v>
      </c>
      <c r="I114" s="475"/>
      <c r="J114" s="475">
        <f>IF('[1]p30'!$I$59&lt;&gt;0,'[1]p30'!$I$59,"")</f>
        <v>17</v>
      </c>
      <c r="K114" s="475"/>
      <c r="L114" s="24"/>
      <c r="M114" s="475">
        <f>IF('[1]p30'!$K$59&lt;&gt;0,'[1]p30'!$K$59,"")</f>
        <v>4</v>
      </c>
      <c r="N114" s="475"/>
      <c r="O114" s="24"/>
      <c r="P114" s="24">
        <f>IF('[1]p30'!$L$59&lt;&gt;0,'[1]p30'!$L$59,"")</f>
        <v>1</v>
      </c>
      <c r="Q114" s="42"/>
      <c r="R114" s="475">
        <f>IF('[1]p30'!$J$59&lt;&gt;0,'[1]p30'!$J$59,"")</f>
        <v>12</v>
      </c>
      <c r="S114" s="475"/>
    </row>
    <row r="115" spans="1:19" s="2" customFormat="1" ht="13.5" customHeight="1">
      <c r="A115" s="414">
        <f>IF('[1]p30'!$A$61&lt;&gt;0,'[1]p30'!$A$61,"")</f>
      </c>
      <c r="B115" s="414"/>
      <c r="C115" s="414"/>
      <c r="D115" s="414"/>
      <c r="E115" s="414"/>
      <c r="F115" s="475">
        <f>IF('[1]p30'!$F$61&lt;&gt;0,'[1]p30'!$F$61,"")</f>
      </c>
      <c r="G115" s="475"/>
      <c r="H115" s="475">
        <f>IF('[1]p30'!$E$61&lt;&gt;0,'[1]p30'!$E$61,"")</f>
      </c>
      <c r="I115" s="475"/>
      <c r="J115" s="475">
        <f>IF('[1]p30'!$I$61&lt;&gt;0,'[1]p30'!$I$61,"")</f>
      </c>
      <c r="K115" s="475"/>
      <c r="L115" s="24"/>
      <c r="M115" s="475">
        <f>IF('[1]p30'!$K$61&lt;&gt;0,'[1]p30'!$K$61,"")</f>
      </c>
      <c r="N115" s="475"/>
      <c r="O115" s="24"/>
      <c r="P115" s="24">
        <f>IF('[1]p30'!$L$61&lt;&gt;0,'[1]p30'!$L$61,"")</f>
      </c>
      <c r="Q115" s="42"/>
      <c r="R115" s="475">
        <f>IF('[1]p30'!$J$61&lt;&gt;0,'[1]p30'!$J$61,"")</f>
      </c>
      <c r="S115" s="475"/>
    </row>
    <row r="116" spans="1:19" s="34" customFormat="1" ht="11.25">
      <c r="A116" s="397" t="str">
        <f>T('[1]p31'!$C$13:$G$13)</f>
        <v>Rosana Marques da Silva</v>
      </c>
      <c r="B116" s="393"/>
      <c r="C116" s="393"/>
      <c r="D116" s="393"/>
      <c r="E116" s="472"/>
      <c r="F116" s="473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</row>
    <row r="117" spans="1:19" s="2" customFormat="1" ht="13.5" customHeight="1">
      <c r="A117" s="414" t="str">
        <f>IF('[1]p31'!$A$57&lt;&gt;0,'[1]p31'!$A$57,"")</f>
        <v>Equações Dierenciais Lineares - T 02</v>
      </c>
      <c r="B117" s="414"/>
      <c r="C117" s="414"/>
      <c r="D117" s="414"/>
      <c r="E117" s="414"/>
      <c r="F117" s="475">
        <f>IF('[1]p31'!$F$57&lt;&gt;0,'[1]p31'!$F$57,"")</f>
        <v>60</v>
      </c>
      <c r="G117" s="475"/>
      <c r="H117" s="475">
        <f>IF('[1]p31'!$E$57&lt;&gt;0,'[1]p31'!$E$57,"")</f>
        <v>4</v>
      </c>
      <c r="I117" s="475"/>
      <c r="J117" s="475">
        <f>IF('[1]p31'!$I$57&lt;&gt;0,'[1]p31'!$I$57,"")</f>
        <v>49</v>
      </c>
      <c r="K117" s="475"/>
      <c r="L117" s="24"/>
      <c r="M117" s="475">
        <f>IF('[1]p31'!$K$57&lt;&gt;0,'[1]p31'!$K$57,"")</f>
        <v>20</v>
      </c>
      <c r="N117" s="475"/>
      <c r="O117" s="24"/>
      <c r="P117" s="24">
        <f>IF('[1]p31'!$L$57&lt;&gt;0,'[1]p31'!$L$57,"")</f>
        <v>6</v>
      </c>
      <c r="Q117" s="42"/>
      <c r="R117" s="475">
        <f>IF('[1]p31'!$J$57&lt;&gt;0,'[1]p31'!$J$57,"")</f>
        <v>23</v>
      </c>
      <c r="S117" s="475"/>
    </row>
    <row r="118" spans="1:19" s="2" customFormat="1" ht="13.5" customHeight="1">
      <c r="A118" s="414" t="str">
        <f>IF('[1]p31'!$A$58&lt;&gt;0,'[1]p31'!$A$58,"")</f>
        <v>Equações Dierenciais Lineares - T 04</v>
      </c>
      <c r="B118" s="414"/>
      <c r="C118" s="414"/>
      <c r="D118" s="414"/>
      <c r="E118" s="414"/>
      <c r="F118" s="475">
        <f>IF('[1]p31'!$F$58&lt;&gt;0,'[1]p31'!$F$58,"")</f>
        <v>60</v>
      </c>
      <c r="G118" s="475"/>
      <c r="H118" s="475">
        <f>IF('[1]p31'!$E$58&lt;&gt;0,'[1]p31'!$E$58,"")</f>
        <v>4</v>
      </c>
      <c r="I118" s="475"/>
      <c r="J118" s="475">
        <f>IF('[1]p31'!$I$58&lt;&gt;0,'[1]p31'!$I$58,"")</f>
        <v>16</v>
      </c>
      <c r="K118" s="475"/>
      <c r="L118" s="24"/>
      <c r="M118" s="475">
        <f>IF('[1]p31'!$K$58&lt;&gt;0,'[1]p31'!$K$58,"")</f>
        <v>8</v>
      </c>
      <c r="N118" s="475"/>
      <c r="O118" s="24"/>
      <c r="P118" s="24">
        <f>IF('[1]p31'!$L$58&lt;&gt;0,'[1]p31'!$L$58,"")</f>
      </c>
      <c r="Q118" s="42"/>
      <c r="R118" s="475">
        <f>IF('[1]p31'!$J$58&lt;&gt;0,'[1]p31'!$J$58,"")</f>
        <v>8</v>
      </c>
      <c r="S118" s="475"/>
    </row>
    <row r="119" spans="1:19" s="2" customFormat="1" ht="13.5" customHeight="1">
      <c r="A119" s="414" t="str">
        <f>IF('[1]p31'!$A$59&lt;&gt;0,'[1]p31'!$A$59,"")</f>
        <v>O Computador Como Instrumento de Ensino - T 01</v>
      </c>
      <c r="B119" s="414"/>
      <c r="C119" s="414"/>
      <c r="D119" s="414"/>
      <c r="E119" s="414"/>
      <c r="F119" s="475">
        <f>IF('[1]p31'!$F$59&lt;&gt;0,'[1]p31'!$F$59,"")</f>
        <v>60</v>
      </c>
      <c r="G119" s="475"/>
      <c r="H119" s="475">
        <f>IF('[1]p31'!$E$59&lt;&gt;0,'[1]p31'!$E$59,"")</f>
        <v>3</v>
      </c>
      <c r="I119" s="475"/>
      <c r="J119" s="475">
        <f>IF('[1]p31'!$I$59&lt;&gt;0,'[1]p31'!$I$59,"")</f>
        <v>12</v>
      </c>
      <c r="K119" s="475"/>
      <c r="L119" s="24"/>
      <c r="M119" s="475">
        <f>IF('[1]p31'!$K$59&lt;&gt;0,'[1]p31'!$K$59,"")</f>
        <v>3</v>
      </c>
      <c r="N119" s="475"/>
      <c r="O119" s="24"/>
      <c r="P119" s="24">
        <f>IF('[1]p31'!$L$59&lt;&gt;0,'[1]p31'!$L$59,"")</f>
      </c>
      <c r="Q119" s="42"/>
      <c r="R119" s="475">
        <f>IF('[1]p31'!$J$59&lt;&gt;0,'[1]p31'!$J$59,"")</f>
        <v>9</v>
      </c>
      <c r="S119" s="475"/>
    </row>
    <row r="120" spans="1:19" s="2" customFormat="1" ht="13.5" customHeight="1">
      <c r="A120" s="414">
        <f>IF('[1]p31'!$A$61&lt;&gt;0,'[1]p31'!$A$61,"")</f>
      </c>
      <c r="B120" s="414"/>
      <c r="C120" s="414"/>
      <c r="D120" s="414"/>
      <c r="E120" s="414"/>
      <c r="F120" s="475">
        <f>IF('[1]p31'!$F$61&lt;&gt;0,'[1]p31'!$F$61,"")</f>
      </c>
      <c r="G120" s="475"/>
      <c r="H120" s="475">
        <f>IF('[1]p31'!$E$61&lt;&gt;0,'[1]p31'!$E$61,"")</f>
      </c>
      <c r="I120" s="475"/>
      <c r="J120" s="475">
        <f>IF('[1]p31'!$I$61&lt;&gt;0,'[1]p31'!$I$61,"")</f>
      </c>
      <c r="K120" s="475"/>
      <c r="L120" s="24"/>
      <c r="M120" s="475">
        <f>IF('[1]p31'!$K$61&lt;&gt;0,'[1]p31'!$K$61,"")</f>
      </c>
      <c r="N120" s="475"/>
      <c r="O120" s="24"/>
      <c r="P120" s="24">
        <f>IF('[1]p31'!$L$61&lt;&gt;0,'[1]p31'!$L$61,"")</f>
      </c>
      <c r="Q120" s="42"/>
      <c r="R120" s="475">
        <f>IF('[1]p31'!$J$61&lt;&gt;0,'[1]p31'!$J$61,"")</f>
      </c>
      <c r="S120" s="475"/>
    </row>
    <row r="121" spans="1:19" s="34" customFormat="1" ht="11.25">
      <c r="A121" s="397" t="str">
        <f>T('[1]p33'!$C$13:$G$13)</f>
        <v>Sérgio Mota Alves</v>
      </c>
      <c r="B121" s="393"/>
      <c r="C121" s="393"/>
      <c r="D121" s="393"/>
      <c r="E121" s="472"/>
      <c r="F121" s="473"/>
      <c r="G121" s="474"/>
      <c r="H121" s="474"/>
      <c r="I121" s="474"/>
      <c r="J121" s="474"/>
      <c r="K121" s="474"/>
      <c r="L121" s="474"/>
      <c r="M121" s="474"/>
      <c r="N121" s="474"/>
      <c r="O121" s="474"/>
      <c r="P121" s="474"/>
      <c r="Q121" s="474"/>
      <c r="R121" s="474"/>
      <c r="S121" s="474"/>
    </row>
    <row r="122" spans="1:19" s="2" customFormat="1" ht="13.5" customHeight="1">
      <c r="A122" s="414" t="str">
        <f>IF('[1]p33'!$A$57&lt;&gt;0,'[1]p33'!$A$57,"")</f>
        <v>Cálculo Difer. e Integral II - T 01</v>
      </c>
      <c r="B122" s="414"/>
      <c r="C122" s="414"/>
      <c r="D122" s="414"/>
      <c r="E122" s="414"/>
      <c r="F122" s="475">
        <f>IF('[1]p33'!$F$57&lt;&gt;0,'[1]p33'!$F$57,"")</f>
        <v>60</v>
      </c>
      <c r="G122" s="475"/>
      <c r="H122" s="475">
        <f>IF('[1]p33'!$E$57&lt;&gt;0,'[1]p33'!$E$57,"")</f>
        <v>4</v>
      </c>
      <c r="I122" s="475"/>
      <c r="J122" s="475">
        <f>IF('[1]p33'!$I$57&lt;&gt;0,'[1]p33'!$I$57,"")</f>
        <v>60</v>
      </c>
      <c r="K122" s="475"/>
      <c r="L122" s="24"/>
      <c r="M122" s="475">
        <f>IF('[1]p33'!$K$57&lt;&gt;0,'[1]p33'!$K$57,"")</f>
        <v>14</v>
      </c>
      <c r="N122" s="475"/>
      <c r="O122" s="24"/>
      <c r="P122" s="24">
        <f>IF('[1]p33'!$L$57&lt;&gt;0,'[1]p33'!$L$57,"")</f>
        <v>11</v>
      </c>
      <c r="Q122" s="42"/>
      <c r="R122" s="475">
        <f>IF('[1]p33'!$J$57&lt;&gt;0,'[1]p33'!$J$57,"")</f>
        <v>35</v>
      </c>
      <c r="S122" s="475"/>
    </row>
    <row r="123" spans="1:19" s="2" customFormat="1" ht="13.5" customHeight="1">
      <c r="A123" s="414" t="str">
        <f>IF('[1]p33'!$A$58&lt;&gt;0,'[1]p33'!$A$58,"")</f>
        <v>Cálculo Difer. e Integral II - T 04</v>
      </c>
      <c r="B123" s="414"/>
      <c r="C123" s="414"/>
      <c r="D123" s="414"/>
      <c r="E123" s="414"/>
      <c r="F123" s="475">
        <f>IF('[1]p33'!$F$58&lt;&gt;0,'[1]p33'!$F$58,"")</f>
        <v>60</v>
      </c>
      <c r="G123" s="475"/>
      <c r="H123" s="475">
        <f>IF('[1]p33'!$E$58&lt;&gt;0,'[1]p33'!$E$58,"")</f>
        <v>4</v>
      </c>
      <c r="I123" s="475"/>
      <c r="J123" s="475">
        <f>IF('[1]p33'!$I$58&lt;&gt;0,'[1]p33'!$I$58,"")</f>
        <v>56</v>
      </c>
      <c r="K123" s="475"/>
      <c r="L123" s="24"/>
      <c r="M123" s="475">
        <f>IF('[1]p33'!$K$58&lt;&gt;0,'[1]p33'!$K$58,"")</f>
        <v>16</v>
      </c>
      <c r="N123" s="475"/>
      <c r="O123" s="24"/>
      <c r="P123" s="24">
        <f>IF('[1]p33'!$L$58&lt;&gt;0,'[1]p33'!$L$58,"")</f>
        <v>15</v>
      </c>
      <c r="Q123" s="42"/>
      <c r="R123" s="475">
        <f>IF('[1]p33'!$J$58&lt;&gt;0,'[1]p33'!$J$58,"")</f>
        <v>25</v>
      </c>
      <c r="S123" s="475"/>
    </row>
    <row r="124" spans="1:19" s="2" customFormat="1" ht="13.5" customHeight="1">
      <c r="A124" s="414" t="str">
        <f>IF('[1]p33'!$A$59&lt;&gt;0,'[1]p33'!$A$59,"")</f>
        <v>Metodos Quantitativos II - T01</v>
      </c>
      <c r="B124" s="414"/>
      <c r="C124" s="414"/>
      <c r="D124" s="414"/>
      <c r="E124" s="414"/>
      <c r="F124" s="475">
        <f>IF('[1]p33'!$F$59&lt;&gt;0,'[1]p33'!$F$59,"")</f>
        <v>60</v>
      </c>
      <c r="G124" s="475"/>
      <c r="H124" s="475">
        <f>IF('[1]p33'!$E$59&lt;&gt;0,'[1]p33'!$E$59,"")</f>
        <v>4</v>
      </c>
      <c r="I124" s="475"/>
      <c r="J124" s="475">
        <f>IF('[1]p33'!$I$59&lt;&gt;0,'[1]p33'!$I$59,"")</f>
        <v>46</v>
      </c>
      <c r="K124" s="475"/>
      <c r="L124" s="24"/>
      <c r="M124" s="475">
        <f>IF('[1]p33'!$K$59&lt;&gt;0,'[1]p33'!$K$59,"")</f>
        <v>14</v>
      </c>
      <c r="N124" s="475"/>
      <c r="O124" s="24"/>
      <c r="P124" s="24">
        <f>IF('[1]p33'!$L$59&lt;&gt;0,'[1]p33'!$L$59,"")</f>
        <v>1</v>
      </c>
      <c r="Q124" s="42"/>
      <c r="R124" s="475">
        <f>IF('[1]p33'!$J$59&lt;&gt;0,'[1]p33'!$J$59,"")</f>
        <v>31</v>
      </c>
      <c r="S124" s="475"/>
    </row>
    <row r="125" spans="1:19" s="2" customFormat="1" ht="13.5" customHeight="1">
      <c r="A125" s="414">
        <f>IF('[1]p33'!$A$60&lt;&gt;0,'[1]p33'!$A$60,"")</f>
      </c>
      <c r="B125" s="414"/>
      <c r="C125" s="414"/>
      <c r="D125" s="414"/>
      <c r="E125" s="414"/>
      <c r="F125" s="475">
        <f>IF('[1]p33'!$F$60&lt;&gt;0,'[1]p33'!$F$60,"")</f>
      </c>
      <c r="G125" s="475"/>
      <c r="H125" s="475">
        <f>IF('[1]p33'!$E$60&lt;&gt;0,'[1]p33'!$E$60,"")</f>
      </c>
      <c r="I125" s="475"/>
      <c r="J125" s="475">
        <f>IF('[1]p33'!$I$60&lt;&gt;0,'[1]p33'!$I$60,"")</f>
      </c>
      <c r="K125" s="475"/>
      <c r="L125" s="24"/>
      <c r="M125" s="475">
        <f>IF('[1]p33'!$K$60&lt;&gt;0,'[1]p33'!$K$60,"")</f>
      </c>
      <c r="N125" s="475"/>
      <c r="O125" s="24"/>
      <c r="P125" s="24">
        <f>IF('[1]p33'!$L$60&lt;&gt;0,'[1]p33'!$L$60,"")</f>
      </c>
      <c r="Q125" s="42"/>
      <c r="R125" s="475">
        <f>IF('[1]p33'!$J$60&lt;&gt;0,'[1]p33'!$J$60,"")</f>
      </c>
      <c r="S125" s="475"/>
    </row>
    <row r="126" spans="1:19" s="34" customFormat="1" ht="11.25">
      <c r="A126" s="397" t="str">
        <f>T('[1]p34'!$C$13:$G$13)</f>
        <v>Vandik Estevam Barbosa</v>
      </c>
      <c r="B126" s="393"/>
      <c r="C126" s="393"/>
      <c r="D126" s="393"/>
      <c r="E126" s="472"/>
      <c r="F126" s="473"/>
      <c r="G126" s="474"/>
      <c r="H126" s="474"/>
      <c r="I126" s="474"/>
      <c r="J126" s="474"/>
      <c r="K126" s="474"/>
      <c r="L126" s="474"/>
      <c r="M126" s="474"/>
      <c r="N126" s="474"/>
      <c r="O126" s="474"/>
      <c r="P126" s="474"/>
      <c r="Q126" s="474"/>
      <c r="R126" s="474"/>
      <c r="S126" s="474"/>
    </row>
    <row r="127" spans="1:19" s="2" customFormat="1" ht="13.5" customHeight="1">
      <c r="A127" s="414" t="str">
        <f>IF('[1]p34'!$A$57&lt;&gt;0,'[1]p34'!$A$57,"")</f>
        <v>Álgebra Linear - T 03</v>
      </c>
      <c r="B127" s="414"/>
      <c r="C127" s="414"/>
      <c r="D127" s="414"/>
      <c r="E127" s="414"/>
      <c r="F127" s="475">
        <f>IF('[1]p34'!$F$57&lt;&gt;0,'[1]p34'!$F$57,"")</f>
        <v>60</v>
      </c>
      <c r="G127" s="475"/>
      <c r="H127" s="475">
        <f>IF('[1]p34'!$E$57&lt;&gt;0,'[1]p34'!$E$57,"")</f>
        <v>4</v>
      </c>
      <c r="I127" s="475"/>
      <c r="J127" s="475">
        <f>IF('[1]p34'!$I$57&lt;&gt;0,'[1]p34'!$I$57,"")</f>
        <v>58</v>
      </c>
      <c r="K127" s="475"/>
      <c r="L127" s="24"/>
      <c r="M127" s="475">
        <f>IF('[1]p34'!$K$57&lt;&gt;0,'[1]p34'!$K$57,"")</f>
        <v>21</v>
      </c>
      <c r="N127" s="475"/>
      <c r="O127" s="24"/>
      <c r="P127" s="24">
        <f>IF('[1]p34'!$L$57&lt;&gt;0,'[1]p34'!$L$57,"")</f>
        <v>23</v>
      </c>
      <c r="Q127" s="42"/>
      <c r="R127" s="475">
        <f>IF('[1]p34'!$J$57&lt;&gt;0,'[1]p34'!$J$57,"")</f>
        <v>14</v>
      </c>
      <c r="S127" s="475"/>
    </row>
    <row r="128" spans="1:19" s="2" customFormat="1" ht="13.5" customHeight="1">
      <c r="A128" s="414" t="str">
        <f>IF('[1]p34'!$A$58&lt;&gt;0,'[1]p34'!$A$58,"")</f>
        <v>Álgebra Linear I (Elét.+Computação) - T 01</v>
      </c>
      <c r="B128" s="414"/>
      <c r="C128" s="414"/>
      <c r="D128" s="414"/>
      <c r="E128" s="414"/>
      <c r="F128" s="475">
        <f>IF('[1]p34'!$F$58&lt;&gt;0,'[1]p34'!$F$58,"")</f>
        <v>60</v>
      </c>
      <c r="G128" s="475"/>
      <c r="H128" s="475">
        <f>IF('[1]p34'!$E$58&lt;&gt;0,'[1]p34'!$E$58,"")</f>
        <v>4</v>
      </c>
      <c r="I128" s="475"/>
      <c r="J128" s="475">
        <f>IF('[1]p34'!$I$58&lt;&gt;0,'[1]p34'!$I$58,"")</f>
        <v>60</v>
      </c>
      <c r="K128" s="475"/>
      <c r="L128" s="24"/>
      <c r="M128" s="475">
        <f>IF('[1]p34'!$K$58&lt;&gt;0,'[1]p34'!$K$58,"")</f>
        <v>7</v>
      </c>
      <c r="N128" s="475"/>
      <c r="O128" s="24"/>
      <c r="P128" s="24">
        <f>IF('[1]p34'!$L$58&lt;&gt;0,'[1]p34'!$L$58,"")</f>
        <v>22</v>
      </c>
      <c r="Q128" s="42"/>
      <c r="R128" s="475">
        <f>IF('[1]p34'!$J$58&lt;&gt;0,'[1]p34'!$J$58,"")</f>
        <v>31</v>
      </c>
      <c r="S128" s="475"/>
    </row>
    <row r="129" spans="1:19" s="2" customFormat="1" ht="13.5" customHeight="1">
      <c r="A129" s="414" t="str">
        <f>IF('[1]p34'!$A$59&lt;&gt;0,'[1]p34'!$A$59,"")</f>
        <v>Cálculo Dif. e Integral II (Elét.+Computação) - T 01</v>
      </c>
      <c r="B129" s="414"/>
      <c r="C129" s="414"/>
      <c r="D129" s="414"/>
      <c r="E129" s="414"/>
      <c r="F129" s="475">
        <f>IF('[1]p34'!$F$59&lt;&gt;0,'[1]p34'!$F$59,"")</f>
        <v>60</v>
      </c>
      <c r="G129" s="475"/>
      <c r="H129" s="475">
        <f>IF('[1]p34'!$E$59&lt;&gt;0,'[1]p34'!$E$59,"")</f>
        <v>4</v>
      </c>
      <c r="I129" s="475"/>
      <c r="J129" s="475">
        <f>IF('[1]p34'!$I$59&lt;&gt;0,'[1]p34'!$I$59,"")</f>
        <v>57</v>
      </c>
      <c r="K129" s="475"/>
      <c r="L129" s="24"/>
      <c r="M129" s="475">
        <f>IF('[1]p34'!$K$59&lt;&gt;0,'[1]p34'!$K$59,"")</f>
        <v>2</v>
      </c>
      <c r="N129" s="475"/>
      <c r="O129" s="24"/>
      <c r="P129" s="24">
        <f>IF('[1]p34'!$L$59&lt;&gt;0,'[1]p34'!$L$59,"")</f>
        <v>17</v>
      </c>
      <c r="Q129" s="42"/>
      <c r="R129" s="475">
        <f>IF('[1]p34'!$J$59&lt;&gt;0,'[1]p34'!$J$59,"")</f>
        <v>38</v>
      </c>
      <c r="S129" s="475"/>
    </row>
    <row r="130" spans="1:19" s="2" customFormat="1" ht="13.5" customHeight="1">
      <c r="A130" s="414">
        <f>IF('[1]p34'!$A$60&lt;&gt;0,'[1]p34'!$A$60,"")</f>
      </c>
      <c r="B130" s="414"/>
      <c r="C130" s="414"/>
      <c r="D130" s="414"/>
      <c r="E130" s="414"/>
      <c r="F130" s="475">
        <f>IF('[1]p34'!$F$60&lt;&gt;0,'[1]p34'!$F$60,"")</f>
      </c>
      <c r="G130" s="475"/>
      <c r="H130" s="475">
        <f>IF('[1]p34'!$E$60&lt;&gt;0,'[1]p34'!$E$60,"")</f>
      </c>
      <c r="I130" s="475"/>
      <c r="J130" s="475">
        <f>IF('[1]p34'!$I$60&lt;&gt;0,'[1]p34'!$I$60,"")</f>
      </c>
      <c r="K130" s="475"/>
      <c r="L130" s="24"/>
      <c r="M130" s="475">
        <f>IF('[1]p34'!$K$60&lt;&gt;0,'[1]p34'!$K$60,"")</f>
      </c>
      <c r="N130" s="475"/>
      <c r="O130" s="24"/>
      <c r="P130" s="24">
        <f>IF('[1]p34'!$L$60&lt;&gt;0,'[1]p34'!$L$60,"")</f>
      </c>
      <c r="Q130" s="42"/>
      <c r="R130" s="475">
        <f>IF('[1]p34'!$J$60&lt;&gt;0,'[1]p34'!$J$60,"")</f>
      </c>
      <c r="S130" s="475"/>
    </row>
    <row r="131" spans="1:19" s="34" customFormat="1" ht="11.25">
      <c r="A131" s="397" t="str">
        <f>T('[1]p35'!$C$13:$G$13)</f>
        <v>Vanio Fragoso de Melo</v>
      </c>
      <c r="B131" s="393"/>
      <c r="C131" s="393"/>
      <c r="D131" s="393"/>
      <c r="E131" s="472"/>
      <c r="F131" s="473"/>
      <c r="G131" s="474"/>
      <c r="H131" s="474"/>
      <c r="I131" s="474"/>
      <c r="J131" s="474"/>
      <c r="K131" s="474"/>
      <c r="L131" s="474"/>
      <c r="M131" s="474"/>
      <c r="N131" s="474"/>
      <c r="O131" s="474"/>
      <c r="P131" s="474"/>
      <c r="Q131" s="474"/>
      <c r="R131" s="474"/>
      <c r="S131" s="474"/>
    </row>
    <row r="132" spans="1:19" s="2" customFormat="1" ht="13.5" customHeight="1">
      <c r="A132" s="414" t="str">
        <f>IF('[1]p35'!$A$57&lt;&gt;0,'[1]p35'!$A$57,"")</f>
        <v>Cálculo Dif. e Integral II (Comp.+Elétrica) - T 02</v>
      </c>
      <c r="B132" s="414"/>
      <c r="C132" s="414"/>
      <c r="D132" s="414"/>
      <c r="E132" s="414"/>
      <c r="F132" s="475">
        <f>IF('[1]p35'!$F$57&lt;&gt;0,'[1]p35'!$F$57,"")</f>
        <v>60</v>
      </c>
      <c r="G132" s="475"/>
      <c r="H132" s="475">
        <f>IF('[1]p35'!$E$57&lt;&gt;0,'[1]p35'!$E$57,"")</f>
        <v>4</v>
      </c>
      <c r="I132" s="475"/>
      <c r="J132" s="475">
        <f>IF('[1]p35'!$I$57&lt;&gt;0,'[1]p35'!$I$57,"")</f>
        <v>36</v>
      </c>
      <c r="K132" s="475"/>
      <c r="L132" s="24"/>
      <c r="M132" s="475">
        <f>IF('[1]p35'!$K$57&lt;&gt;0,'[1]p35'!$K$57,"")</f>
      </c>
      <c r="N132" s="475"/>
      <c r="O132" s="24"/>
      <c r="P132" s="24">
        <f>IF('[1]p35'!$L$57&lt;&gt;0,'[1]p35'!$L$57,"")</f>
        <v>13</v>
      </c>
      <c r="Q132" s="42"/>
      <c r="R132" s="475">
        <f>IF('[1]p35'!$J$57&lt;&gt;0,'[1]p35'!$J$57,"")</f>
        <v>23</v>
      </c>
      <c r="S132" s="475"/>
    </row>
    <row r="133" spans="1:19" s="2" customFormat="1" ht="13.5" customHeight="1">
      <c r="A133" s="414" t="str">
        <f>IF('[1]p35'!$A$58&lt;&gt;0,'[1]p35'!$A$58,"")</f>
        <v>Cálculo Diferencial e Integral II (Novo) - T 1</v>
      </c>
      <c r="B133" s="414"/>
      <c r="C133" s="414"/>
      <c r="D133" s="414"/>
      <c r="E133" s="414"/>
      <c r="F133" s="475">
        <f>IF('[1]p35'!$F$58&lt;&gt;0,'[1]p35'!$F$58,"")</f>
        <v>60</v>
      </c>
      <c r="G133" s="475"/>
      <c r="H133" s="475">
        <f>IF('[1]p35'!$E$58&lt;&gt;0,'[1]p35'!$E$58,"")</f>
        <v>4</v>
      </c>
      <c r="I133" s="475"/>
      <c r="J133" s="475">
        <f>IF('[1]p35'!$I$58&lt;&gt;0,'[1]p35'!$I$58,"")</f>
        <v>5</v>
      </c>
      <c r="K133" s="475"/>
      <c r="L133" s="24"/>
      <c r="M133" s="475">
        <f>IF('[1]p35'!$K$58&lt;&gt;0,'[1]p35'!$K$58,"")</f>
        <v>2</v>
      </c>
      <c r="N133" s="475"/>
      <c r="O133" s="24"/>
      <c r="P133" s="24">
        <f>IF('[1]p35'!$L$58&lt;&gt;0,'[1]p35'!$L$58,"")</f>
        <v>1</v>
      </c>
      <c r="Q133" s="42"/>
      <c r="R133" s="475">
        <f>IF('[1]p35'!$J$58&lt;&gt;0,'[1]p35'!$J$58,"")</f>
        <v>2</v>
      </c>
      <c r="S133" s="475"/>
    </row>
    <row r="134" spans="1:19" s="2" customFormat="1" ht="13.5" customHeight="1">
      <c r="A134" s="414">
        <f>IF('[1]p35'!$A$61&lt;&gt;0,'[1]p35'!$A$61,"")</f>
      </c>
      <c r="B134" s="414"/>
      <c r="C134" s="414"/>
      <c r="D134" s="414"/>
      <c r="E134" s="414"/>
      <c r="F134" s="475">
        <f>IF('[1]p35'!$F$61&lt;&gt;0,'[1]p35'!$F$61,"")</f>
      </c>
      <c r="G134" s="475"/>
      <c r="H134" s="475">
        <f>IF('[1]p35'!$E$61&lt;&gt;0,'[1]p35'!$E$61,"")</f>
      </c>
      <c r="I134" s="475"/>
      <c r="J134" s="475">
        <f>IF('[1]p35'!$I$61&lt;&gt;0,'[1]p35'!$I$61,"")</f>
      </c>
      <c r="K134" s="475"/>
      <c r="L134" s="24"/>
      <c r="M134" s="475">
        <f>IF('[1]p35'!$K$61&lt;&gt;0,'[1]p35'!$K$61,"")</f>
      </c>
      <c r="N134" s="475"/>
      <c r="O134" s="24"/>
      <c r="P134" s="24">
        <f>IF('[1]p35'!$L$61&lt;&gt;0,'[1]p35'!$L$61,"")</f>
      </c>
      <c r="Q134" s="42"/>
      <c r="R134" s="475">
        <f>IF('[1]p35'!$J$61&lt;&gt;0,'[1]p35'!$J$61,"")</f>
      </c>
      <c r="S134" s="475"/>
    </row>
    <row r="135" spans="1:19" s="34" customFormat="1" ht="11.25">
      <c r="A135" s="397" t="str">
        <f>T('[1]p36'!$C$13:$G$13)</f>
        <v>Antonio Gomes Nunes</v>
      </c>
      <c r="B135" s="393"/>
      <c r="C135" s="393"/>
      <c r="D135" s="393"/>
      <c r="E135" s="472"/>
      <c r="F135" s="473"/>
      <c r="G135" s="474"/>
      <c r="H135" s="474"/>
      <c r="I135" s="474"/>
      <c r="J135" s="474"/>
      <c r="K135" s="474"/>
      <c r="L135" s="474"/>
      <c r="M135" s="474"/>
      <c r="N135" s="474"/>
      <c r="O135" s="474"/>
      <c r="P135" s="474"/>
      <c r="Q135" s="474"/>
      <c r="R135" s="474"/>
      <c r="S135" s="474"/>
    </row>
    <row r="136" spans="1:19" s="2" customFormat="1" ht="13.5" customHeight="1">
      <c r="A136" s="414" t="str">
        <f>IF('[1]p36'!$A$57&lt;&gt;0,'[1]p36'!$A$57,"")</f>
        <v>Cálculo Diferencial e Integral II - T 01</v>
      </c>
      <c r="B136" s="414"/>
      <c r="C136" s="414"/>
      <c r="D136" s="414"/>
      <c r="E136" s="414"/>
      <c r="F136" s="475">
        <f>IF('[1]p36'!$F$57&lt;&gt;0,'[1]p36'!$F$57,"")</f>
        <v>30</v>
      </c>
      <c r="G136" s="475"/>
      <c r="H136" s="475">
        <f>IF('[1]p36'!$E$57&lt;&gt;0,'[1]p36'!$E$57,"")</f>
        <v>2</v>
      </c>
      <c r="I136" s="475"/>
      <c r="J136" s="475">
        <f>IF('[1]p36'!$I$57&lt;&gt;0,'[1]p36'!$I$57,"")</f>
      </c>
      <c r="K136" s="475"/>
      <c r="L136" s="24"/>
      <c r="M136" s="475">
        <f>IF('[1]p36'!$K$57&lt;&gt;0,'[1]p36'!$K$57,"")</f>
      </c>
      <c r="N136" s="475"/>
      <c r="O136" s="24"/>
      <c r="P136" s="24">
        <f>IF('[1]p36'!$L$57&lt;&gt;0,'[1]p36'!$L$57,"")</f>
      </c>
      <c r="Q136" s="42"/>
      <c r="R136" s="475">
        <f>IF('[1]p36'!$J$57&lt;&gt;0,'[1]p36'!$J$57,"")</f>
      </c>
      <c r="S136" s="475"/>
    </row>
    <row r="137" spans="1:19" s="2" customFormat="1" ht="13.5" customHeight="1">
      <c r="A137" s="414" t="str">
        <f>IF('[1]p36'!$A$58&lt;&gt;0,'[1]p36'!$A$58,"")</f>
        <v>Cálculo Diferencial e Integral II - T 04</v>
      </c>
      <c r="B137" s="414"/>
      <c r="C137" s="414"/>
      <c r="D137" s="414"/>
      <c r="E137" s="414"/>
      <c r="F137" s="475">
        <f>IF('[1]p36'!$F$58&lt;&gt;0,'[1]p36'!$F$58,"")</f>
        <v>30</v>
      </c>
      <c r="G137" s="475"/>
      <c r="H137" s="475">
        <f>IF('[1]p36'!$E$58&lt;&gt;0,'[1]p36'!$E$58,"")</f>
        <v>2</v>
      </c>
      <c r="I137" s="475"/>
      <c r="J137" s="475">
        <f>IF('[1]p36'!$I$58&lt;&gt;0,'[1]p36'!$I$58,"")</f>
      </c>
      <c r="K137" s="475"/>
      <c r="L137" s="24"/>
      <c r="M137" s="475">
        <f>IF('[1]p36'!$K$58&lt;&gt;0,'[1]p36'!$K$58,"")</f>
      </c>
      <c r="N137" s="475"/>
      <c r="O137" s="24"/>
      <c r="P137" s="24">
        <f>IF('[1]p36'!$L$58&lt;&gt;0,'[1]p36'!$L$58,"")</f>
      </c>
      <c r="Q137" s="42"/>
      <c r="R137" s="475">
        <f>IF('[1]p36'!$J$58&lt;&gt;0,'[1]p36'!$J$58,"")</f>
      </c>
      <c r="S137" s="475"/>
    </row>
    <row r="138" spans="1:19" s="2" customFormat="1" ht="13.5" customHeight="1">
      <c r="A138" s="414" t="str">
        <f>IF('[1]p36'!$A$59&lt;&gt;0,'[1]p36'!$A$59,"")</f>
        <v>Métodos Quantitativos II - T 01</v>
      </c>
      <c r="B138" s="414"/>
      <c r="C138" s="414"/>
      <c r="D138" s="414"/>
      <c r="E138" s="414"/>
      <c r="F138" s="475">
        <f>IF('[1]p36'!$F$59&lt;&gt;0,'[1]p36'!$F$59,"")</f>
        <v>30</v>
      </c>
      <c r="G138" s="475"/>
      <c r="H138" s="475">
        <f>IF('[1]p36'!$E$59&lt;&gt;0,'[1]p36'!$E$59,"")</f>
        <v>2</v>
      </c>
      <c r="I138" s="475"/>
      <c r="J138" s="475">
        <f>IF('[1]p36'!$I$59&lt;&gt;0,'[1]p36'!$I$59,"")</f>
      </c>
      <c r="K138" s="475"/>
      <c r="L138" s="24"/>
      <c r="M138" s="475">
        <f>IF('[1]p36'!$K$59&lt;&gt;0,'[1]p36'!$K$59,"")</f>
      </c>
      <c r="N138" s="475"/>
      <c r="O138" s="24"/>
      <c r="P138" s="24">
        <f>IF('[1]p36'!$L$59&lt;&gt;0,'[1]p36'!$L$59,"")</f>
      </c>
      <c r="Q138" s="42"/>
      <c r="R138" s="475">
        <f>IF('[1]p36'!$J$59&lt;&gt;0,'[1]p36'!$J$59,"")</f>
      </c>
      <c r="S138" s="475"/>
    </row>
    <row r="139" spans="1:19" s="2" customFormat="1" ht="13.5" customHeight="1">
      <c r="A139" s="414">
        <f>IF('[1]p36'!$A$61&lt;&gt;0,'[1]p36'!$A$61,"")</f>
      </c>
      <c r="B139" s="414"/>
      <c r="C139" s="414"/>
      <c r="D139" s="414"/>
      <c r="E139" s="414"/>
      <c r="F139" s="475">
        <f>IF('[1]p36'!$F$61&lt;&gt;0,'[1]p36'!$F$61,"")</f>
      </c>
      <c r="G139" s="475"/>
      <c r="H139" s="475">
        <f>IF('[1]p36'!$E$61&lt;&gt;0,'[1]p36'!$E$61,"")</f>
      </c>
      <c r="I139" s="475"/>
      <c r="J139" s="475">
        <f>IF('[1]p36'!$I$61&lt;&gt;0,'[1]p36'!$I$61,"")</f>
      </c>
      <c r="K139" s="475"/>
      <c r="L139" s="24"/>
      <c r="M139" s="475">
        <f>IF('[1]p36'!$K$61&lt;&gt;0,'[1]p36'!$K$61,"")</f>
      </c>
      <c r="N139" s="475"/>
      <c r="O139" s="24"/>
      <c r="P139" s="24">
        <f>IF('[1]p36'!$L$61&lt;&gt;0,'[1]p36'!$L$61,"")</f>
      </c>
      <c r="Q139" s="42"/>
      <c r="R139" s="475">
        <f>IF('[1]p36'!$J$61&lt;&gt;0,'[1]p36'!$J$61,"")</f>
      </c>
      <c r="S139" s="475"/>
    </row>
    <row r="140" spans="1:19" s="34" customFormat="1" ht="11.25">
      <c r="A140" s="397" t="str">
        <f>T('[1]p37'!$C$13:$G$13)</f>
        <v>Cícero Januário Guimarães </v>
      </c>
      <c r="B140" s="393"/>
      <c r="C140" s="393"/>
      <c r="D140" s="393"/>
      <c r="E140" s="472"/>
      <c r="F140" s="473"/>
      <c r="G140" s="474"/>
      <c r="H140" s="474"/>
      <c r="I140" s="474"/>
      <c r="J140" s="474"/>
      <c r="K140" s="474"/>
      <c r="L140" s="474"/>
      <c r="M140" s="474"/>
      <c r="N140" s="474"/>
      <c r="O140" s="474"/>
      <c r="P140" s="474"/>
      <c r="Q140" s="474"/>
      <c r="R140" s="474"/>
      <c r="S140" s="474"/>
    </row>
    <row r="141" spans="1:19" s="2" customFormat="1" ht="13.5" customHeight="1">
      <c r="A141" s="414" t="str">
        <f>IF('[1]p37'!$A$57&lt;&gt;0,'[1]p37'!$A$57,"")</f>
        <v>Cálculo Diferencial e Integral I - T 05</v>
      </c>
      <c r="B141" s="414"/>
      <c r="C141" s="414"/>
      <c r="D141" s="414"/>
      <c r="E141" s="414"/>
      <c r="F141" s="475">
        <f>IF('[1]p37'!$F$57&lt;&gt;0,'[1]p37'!$F$57,"")</f>
        <v>90</v>
      </c>
      <c r="G141" s="475"/>
      <c r="H141" s="475">
        <f>IF('[1]p37'!$E$57&lt;&gt;0,'[1]p37'!$E$57,"")</f>
        <v>6</v>
      </c>
      <c r="I141" s="475"/>
      <c r="J141" s="475">
        <f>IF('[1]p37'!$I$57&lt;&gt;0,'[1]p37'!$I$57,"")</f>
        <v>61</v>
      </c>
      <c r="K141" s="475"/>
      <c r="L141" s="24"/>
      <c r="M141" s="475">
        <f>IF('[1]p37'!$K$57&lt;&gt;0,'[1]p37'!$K$57,"")</f>
        <v>30</v>
      </c>
      <c r="N141" s="475"/>
      <c r="O141" s="24"/>
      <c r="P141" s="24">
        <f>IF('[1]p37'!$L$57&lt;&gt;0,'[1]p37'!$L$57,"")</f>
        <v>17</v>
      </c>
      <c r="Q141" s="42"/>
      <c r="R141" s="475">
        <f>IF('[1]p37'!$J$57&lt;&gt;0,'[1]p37'!$J$57,"")</f>
        <v>14</v>
      </c>
      <c r="S141" s="475"/>
    </row>
    <row r="142" spans="1:19" s="2" customFormat="1" ht="13.5" customHeight="1">
      <c r="A142" s="414" t="str">
        <f>IF('[1]p37'!$A$58&lt;&gt;0,'[1]p37'!$A$58,"")</f>
        <v>Álgebra Vetorial e Geometria Analítica - T 03</v>
      </c>
      <c r="B142" s="414"/>
      <c r="C142" s="414"/>
      <c r="D142" s="414"/>
      <c r="E142" s="414"/>
      <c r="F142" s="475">
        <f>IF('[1]p37'!$F$58&lt;&gt;0,'[1]p37'!$F$58,"")</f>
        <v>60</v>
      </c>
      <c r="G142" s="475"/>
      <c r="H142" s="475">
        <f>IF('[1]p37'!$E$58&lt;&gt;0,'[1]p37'!$E$58,"")</f>
        <v>4</v>
      </c>
      <c r="I142" s="475"/>
      <c r="J142" s="475">
        <f>IF('[1]p37'!$I$58&lt;&gt;0,'[1]p37'!$I$58,"")</f>
        <v>57</v>
      </c>
      <c r="K142" s="475"/>
      <c r="L142" s="24"/>
      <c r="M142" s="475">
        <f>IF('[1]p37'!$K$58&lt;&gt;0,'[1]p37'!$K$58,"")</f>
        <v>27</v>
      </c>
      <c r="N142" s="475"/>
      <c r="O142" s="24"/>
      <c r="P142" s="24">
        <f>IF('[1]p37'!$L$58&lt;&gt;0,'[1]p37'!$L$58,"")</f>
        <v>11</v>
      </c>
      <c r="Q142" s="42"/>
      <c r="R142" s="475">
        <f>IF('[1]p37'!$J$58&lt;&gt;0,'[1]p37'!$J$58,"")</f>
        <v>19</v>
      </c>
      <c r="S142" s="475"/>
    </row>
    <row r="143" spans="1:19" s="2" customFormat="1" ht="13.5" customHeight="1">
      <c r="A143" s="414" t="str">
        <f>IF('[1]p37'!$A$59&lt;&gt;0,'[1]p37'!$A$59,"")</f>
        <v>Álgebra Vetorial e Geometria Analítica - T 06</v>
      </c>
      <c r="B143" s="414"/>
      <c r="C143" s="414"/>
      <c r="D143" s="414"/>
      <c r="E143" s="414"/>
      <c r="F143" s="475">
        <f>IF('[1]p37'!$F$59&lt;&gt;0,'[1]p37'!$F$59,"")</f>
        <v>60</v>
      </c>
      <c r="G143" s="475"/>
      <c r="H143" s="475">
        <f>IF('[1]p37'!$E$59&lt;&gt;0,'[1]p37'!$E$59,"")</f>
        <v>4</v>
      </c>
      <c r="I143" s="475"/>
      <c r="J143" s="475">
        <f>IF('[1]p37'!$I$59&lt;&gt;0,'[1]p37'!$I$59,"")</f>
        <v>59</v>
      </c>
      <c r="K143" s="475"/>
      <c r="L143" s="24"/>
      <c r="M143" s="475">
        <f>IF('[1]p37'!$K$59&lt;&gt;0,'[1]p37'!$K$59,"")</f>
        <v>34</v>
      </c>
      <c r="N143" s="475"/>
      <c r="O143" s="24"/>
      <c r="P143" s="24">
        <f>IF('[1]p37'!$L$59&lt;&gt;0,'[1]p37'!$L$59,"")</f>
        <v>13</v>
      </c>
      <c r="Q143" s="42"/>
      <c r="R143" s="475">
        <f>IF('[1]p37'!$J$59&lt;&gt;0,'[1]p37'!$J$59,"")</f>
        <v>12</v>
      </c>
      <c r="S143" s="475"/>
    </row>
    <row r="144" spans="1:19" s="2" customFormat="1" ht="13.5" customHeight="1">
      <c r="A144" s="414">
        <f>IF('[1]p37'!$A$61&lt;&gt;0,'[1]p37'!$A$61,"")</f>
      </c>
      <c r="B144" s="414"/>
      <c r="C144" s="414"/>
      <c r="D144" s="414"/>
      <c r="E144" s="414"/>
      <c r="F144" s="475">
        <f>IF('[1]p37'!$F$61&lt;&gt;0,'[1]p37'!$F$61,"")</f>
      </c>
      <c r="G144" s="475"/>
      <c r="H144" s="475">
        <f>IF('[1]p37'!$E$61&lt;&gt;0,'[1]p37'!$E$61,"")</f>
      </c>
      <c r="I144" s="475"/>
      <c r="J144" s="475">
        <f>IF('[1]p37'!$I$61&lt;&gt;0,'[1]p37'!$I$61,"")</f>
      </c>
      <c r="K144" s="475"/>
      <c r="L144" s="24"/>
      <c r="M144" s="475">
        <f>IF('[1]p37'!$K$61&lt;&gt;0,'[1]p37'!$K$61,"")</f>
      </c>
      <c r="N144" s="475"/>
      <c r="O144" s="24"/>
      <c r="P144" s="24">
        <f>IF('[1]p37'!$L$61&lt;&gt;0,'[1]p37'!$L$61,"")</f>
      </c>
      <c r="Q144" s="42"/>
      <c r="R144" s="475">
        <f>IF('[1]p37'!$J$61&lt;&gt;0,'[1]p37'!$J$61,"")</f>
      </c>
      <c r="S144" s="475"/>
    </row>
    <row r="145" spans="1:19" s="34" customFormat="1" ht="11.25">
      <c r="A145" s="397" t="str">
        <f>T('[1]p38'!$C$13:$G$13)</f>
        <v>Guilherme Luiz O Neto</v>
      </c>
      <c r="B145" s="393"/>
      <c r="C145" s="393"/>
      <c r="D145" s="393"/>
      <c r="E145" s="472"/>
      <c r="F145" s="473"/>
      <c r="G145" s="474"/>
      <c r="H145" s="474"/>
      <c r="I145" s="474"/>
      <c r="J145" s="474"/>
      <c r="K145" s="474"/>
      <c r="L145" s="474"/>
      <c r="M145" s="474"/>
      <c r="N145" s="474"/>
      <c r="O145" s="474"/>
      <c r="P145" s="474"/>
      <c r="Q145" s="474"/>
      <c r="R145" s="474"/>
      <c r="S145" s="474"/>
    </row>
    <row r="146" spans="1:19" s="2" customFormat="1" ht="13.5" customHeight="1">
      <c r="A146" s="414" t="str">
        <f>IF('[1]p38'!$A$57&lt;&gt;0,'[1]p38'!$A$57,"")</f>
        <v>Cálculo Diferencial e Integral I - T 03</v>
      </c>
      <c r="B146" s="414"/>
      <c r="C146" s="414"/>
      <c r="D146" s="414"/>
      <c r="E146" s="414"/>
      <c r="F146" s="475">
        <f>IF('[1]p38'!$F$57&lt;&gt;0,'[1]p38'!$F$57,"")</f>
        <v>90</v>
      </c>
      <c r="G146" s="475"/>
      <c r="H146" s="475">
        <f>IF('[1]p38'!$E$57&lt;&gt;0,'[1]p38'!$E$57,"")</f>
        <v>6</v>
      </c>
      <c r="I146" s="475"/>
      <c r="J146" s="475">
        <f>IF('[1]p38'!$I$57&lt;&gt;0,'[1]p38'!$I$57,"")</f>
        <v>61</v>
      </c>
      <c r="K146" s="475"/>
      <c r="L146" s="24"/>
      <c r="M146" s="475">
        <f>IF('[1]p38'!$K$57&lt;&gt;0,'[1]p38'!$K$57,"")</f>
        <v>27</v>
      </c>
      <c r="N146" s="475"/>
      <c r="O146" s="24"/>
      <c r="P146" s="24">
        <f>IF('[1]p38'!$L$57&lt;&gt;0,'[1]p38'!$L$57,"")</f>
        <v>8</v>
      </c>
      <c r="Q146" s="42"/>
      <c r="R146" s="475">
        <f>IF('[1]p38'!$J$57&lt;&gt;0,'[1]p38'!$J$57,"")</f>
        <v>26</v>
      </c>
      <c r="S146" s="475"/>
    </row>
    <row r="147" spans="1:19" s="2" customFormat="1" ht="13.5" customHeight="1">
      <c r="A147" s="414" t="str">
        <f>IF('[1]p38'!$A$58&lt;&gt;0,'[1]p38'!$A$58,"")</f>
        <v>Ágebra Vetorial e Geométria Analítica - T 01</v>
      </c>
      <c r="B147" s="414"/>
      <c r="C147" s="414"/>
      <c r="D147" s="414"/>
      <c r="E147" s="414"/>
      <c r="F147" s="475">
        <f>IF('[1]p38'!$F$58&lt;&gt;0,'[1]p38'!$F$58,"")</f>
        <v>60</v>
      </c>
      <c r="G147" s="475"/>
      <c r="H147" s="475">
        <f>IF('[1]p38'!$E$58&lt;&gt;0,'[1]p38'!$E$58,"")</f>
        <v>4</v>
      </c>
      <c r="I147" s="475"/>
      <c r="J147" s="475">
        <f>IF('[1]p38'!$I$58&lt;&gt;0,'[1]p38'!$I$58,"")</f>
        <v>60</v>
      </c>
      <c r="K147" s="475"/>
      <c r="L147" s="24"/>
      <c r="M147" s="475">
        <f>IF('[1]p38'!$K$58&lt;&gt;0,'[1]p38'!$K$58,"")</f>
        <v>25</v>
      </c>
      <c r="N147" s="475"/>
      <c r="O147" s="24"/>
      <c r="P147" s="24">
        <f>IF('[1]p38'!$L$58&lt;&gt;0,'[1]p38'!$L$58,"")</f>
      </c>
      <c r="Q147" s="42"/>
      <c r="R147" s="475">
        <f>IF('[1]p38'!$J$58&lt;&gt;0,'[1]p38'!$J$58,"")</f>
        <v>35</v>
      </c>
      <c r="S147" s="475"/>
    </row>
    <row r="148" spans="1:19" s="2" customFormat="1" ht="13.5" customHeight="1">
      <c r="A148" s="414" t="str">
        <f>IF('[1]p38'!$A$59&lt;&gt;0,'[1]p38'!$A$59,"")</f>
        <v>Ágebra Vetorial e Geométria Analítica - T 05</v>
      </c>
      <c r="B148" s="414"/>
      <c r="C148" s="414"/>
      <c r="D148" s="414"/>
      <c r="E148" s="414"/>
      <c r="F148" s="475">
        <f>IF('[1]p38'!$F$59&lt;&gt;0,'[1]p38'!$F$59,"")</f>
        <v>60</v>
      </c>
      <c r="G148" s="475"/>
      <c r="H148" s="475">
        <f>IF('[1]p38'!$E$59&lt;&gt;0,'[1]p38'!$E$59,"")</f>
        <v>4</v>
      </c>
      <c r="I148" s="475"/>
      <c r="J148" s="475">
        <f>IF('[1]p38'!$I$59&lt;&gt;0,'[1]p38'!$I$59,"")</f>
        <v>58</v>
      </c>
      <c r="K148" s="475"/>
      <c r="L148" s="24"/>
      <c r="M148" s="475">
        <f>IF('[1]p38'!$K$59&lt;&gt;0,'[1]p38'!$K$59,"")</f>
        <v>26</v>
      </c>
      <c r="N148" s="475"/>
      <c r="O148" s="24"/>
      <c r="P148" s="24">
        <f>IF('[1]p38'!$L$59&lt;&gt;0,'[1]p38'!$L$59,"")</f>
        <v>3</v>
      </c>
      <c r="Q148" s="42"/>
      <c r="R148" s="475">
        <f>IF('[1]p38'!$J$59&lt;&gt;0,'[1]p38'!$J$59,"")</f>
        <v>29</v>
      </c>
      <c r="S148" s="475"/>
    </row>
    <row r="149" spans="1:19" s="2" customFormat="1" ht="13.5" customHeight="1">
      <c r="A149" s="414">
        <f>IF('[1]p38'!$A$60&lt;&gt;0,'[1]p38'!$A$60,"")</f>
      </c>
      <c r="B149" s="414"/>
      <c r="C149" s="414"/>
      <c r="D149" s="414"/>
      <c r="E149" s="414"/>
      <c r="F149" s="475">
        <f>IF('[1]p38'!$F$60&lt;&gt;0,'[1]p38'!$F$60,"")</f>
      </c>
      <c r="G149" s="475"/>
      <c r="H149" s="475">
        <f>IF('[1]p38'!$E$60&lt;&gt;0,'[1]p38'!$E$60,"")</f>
      </c>
      <c r="I149" s="475"/>
      <c r="J149" s="475">
        <f>IF('[1]p38'!$I$60&lt;&gt;0,'[1]p38'!$I$60,"")</f>
      </c>
      <c r="K149" s="475"/>
      <c r="L149" s="24"/>
      <c r="M149" s="475">
        <f>IF('[1]p38'!$K$60&lt;&gt;0,'[1]p38'!$K$60,"")</f>
      </c>
      <c r="N149" s="475"/>
      <c r="O149" s="24"/>
      <c r="P149" s="24">
        <f>IF('[1]p38'!$L$60&lt;&gt;0,'[1]p38'!$L$60,"")</f>
      </c>
      <c r="Q149" s="42"/>
      <c r="R149" s="475">
        <f>IF('[1]p38'!$J$60&lt;&gt;0,'[1]p38'!$J$60,"")</f>
      </c>
      <c r="S149" s="475"/>
    </row>
    <row r="150" spans="1:19" s="34" customFormat="1" ht="11.25">
      <c r="A150" s="397" t="str">
        <f>T('[1]p39'!$C$13:$G$13)</f>
        <v>Ivaldo Maciel de Brito</v>
      </c>
      <c r="B150" s="393"/>
      <c r="C150" s="393"/>
      <c r="D150" s="393"/>
      <c r="E150" s="472"/>
      <c r="F150" s="473"/>
      <c r="G150" s="474"/>
      <c r="H150" s="474"/>
      <c r="I150" s="474"/>
      <c r="J150" s="474"/>
      <c r="K150" s="474"/>
      <c r="L150" s="474"/>
      <c r="M150" s="474"/>
      <c r="N150" s="474"/>
      <c r="O150" s="474"/>
      <c r="P150" s="474"/>
      <c r="Q150" s="474"/>
      <c r="R150" s="474"/>
      <c r="S150" s="474"/>
    </row>
    <row r="151" spans="1:19" s="2" customFormat="1" ht="13.5" customHeight="1">
      <c r="A151" s="414" t="str">
        <f>IF('[1]p39'!$A$57&lt;&gt;0,'[1]p39'!$A$57,"")</f>
        <v>Álgebra Vetorial e Geometria Analítica - T 07</v>
      </c>
      <c r="B151" s="414"/>
      <c r="C151" s="414"/>
      <c r="D151" s="414"/>
      <c r="E151" s="414"/>
      <c r="F151" s="475">
        <f>IF('[1]p39'!$F$57&lt;&gt;0,'[1]p39'!$F$57,"")</f>
        <v>30</v>
      </c>
      <c r="G151" s="475"/>
      <c r="H151" s="475">
        <f>IF('[1]p39'!$E$57&lt;&gt;0,'[1]p39'!$E$57,"")</f>
        <v>2</v>
      </c>
      <c r="I151" s="475"/>
      <c r="J151" s="475">
        <f>IF('[1]p39'!$I$57&lt;&gt;0,'[1]p39'!$I$57,"")</f>
      </c>
      <c r="K151" s="475"/>
      <c r="L151" s="24"/>
      <c r="M151" s="475">
        <f>IF('[1]p39'!$K$57&lt;&gt;0,'[1]p39'!$K$57,"")</f>
      </c>
      <c r="N151" s="475"/>
      <c r="O151" s="24"/>
      <c r="P151" s="24">
        <f>IF('[1]p39'!$L$57&lt;&gt;0,'[1]p39'!$L$57,"")</f>
      </c>
      <c r="Q151" s="42"/>
      <c r="R151" s="475">
        <f>IF('[1]p39'!$J$57&lt;&gt;0,'[1]p39'!$J$57,"")</f>
      </c>
      <c r="S151" s="475"/>
    </row>
    <row r="152" spans="1:19" s="2" customFormat="1" ht="13.5" customHeight="1">
      <c r="A152" s="414" t="str">
        <f>IF('[1]p39'!$A$58&lt;&gt;0,'[1]p39'!$A$58,"")</f>
        <v>Cálculo Diferencial e Integral I - T 04</v>
      </c>
      <c r="B152" s="414"/>
      <c r="C152" s="414"/>
      <c r="D152" s="414"/>
      <c r="E152" s="414"/>
      <c r="F152" s="475">
        <f>IF('[1]p39'!$F$58&lt;&gt;0,'[1]p39'!$F$58,"")</f>
        <v>45</v>
      </c>
      <c r="G152" s="475"/>
      <c r="H152" s="475">
        <f>IF('[1]p39'!$E$58&lt;&gt;0,'[1]p39'!$E$58,"")</f>
        <v>3</v>
      </c>
      <c r="I152" s="475"/>
      <c r="J152" s="475">
        <f>IF('[1]p39'!$I$58&lt;&gt;0,'[1]p39'!$I$58,"")</f>
      </c>
      <c r="K152" s="475"/>
      <c r="L152" s="24"/>
      <c r="M152" s="475">
        <f>IF('[1]p39'!$K$58&lt;&gt;0,'[1]p39'!$K$58,"")</f>
      </c>
      <c r="N152" s="475"/>
      <c r="O152" s="24"/>
      <c r="P152" s="24">
        <f>IF('[1]p39'!$L$58&lt;&gt;0,'[1]p39'!$L$58,"")</f>
      </c>
      <c r="Q152" s="42"/>
      <c r="R152" s="475">
        <f>IF('[1]p39'!$J$58&lt;&gt;0,'[1]p39'!$J$58,"")</f>
      </c>
      <c r="S152" s="475"/>
    </row>
    <row r="153" spans="1:19" s="2" customFormat="1" ht="13.5" customHeight="1">
      <c r="A153" s="414">
        <f>IF('[1]p39'!$A$59&lt;&gt;0,'[1]p39'!$A$59,"")</f>
      </c>
      <c r="B153" s="414"/>
      <c r="C153" s="414"/>
      <c r="D153" s="414"/>
      <c r="E153" s="414"/>
      <c r="F153" s="475">
        <f>IF('[1]p39'!$F$59&lt;&gt;0,'[1]p39'!$F$59,"")</f>
      </c>
      <c r="G153" s="475"/>
      <c r="H153" s="475">
        <f>IF('[1]p39'!$E$59&lt;&gt;0,'[1]p39'!$E$59,"")</f>
      </c>
      <c r="I153" s="475"/>
      <c r="J153" s="475">
        <f>IF('[1]p39'!$I$59&lt;&gt;0,'[1]p39'!$I$59,"")</f>
      </c>
      <c r="K153" s="475"/>
      <c r="L153" s="24"/>
      <c r="M153" s="475">
        <f>IF('[1]p39'!$K$59&lt;&gt;0,'[1]p39'!$K$59,"")</f>
      </c>
      <c r="N153" s="475"/>
      <c r="O153" s="24"/>
      <c r="P153" s="24">
        <f>IF('[1]p39'!$L$59&lt;&gt;0,'[1]p39'!$L$59,"")</f>
      </c>
      <c r="Q153" s="42"/>
      <c r="R153" s="475">
        <f>IF('[1]p39'!$J$59&lt;&gt;0,'[1]p39'!$J$59,"")</f>
      </c>
      <c r="S153" s="475"/>
    </row>
    <row r="154" spans="1:19" s="34" customFormat="1" ht="11.25">
      <c r="A154" s="397" t="str">
        <f>T('[1]p40'!$C$13:$G$13)</f>
        <v>José Iraponil Costa Lima</v>
      </c>
      <c r="B154" s="393"/>
      <c r="C154" s="393"/>
      <c r="D154" s="393"/>
      <c r="E154" s="472"/>
      <c r="F154" s="473"/>
      <c r="G154" s="474"/>
      <c r="H154" s="474"/>
      <c r="I154" s="474"/>
      <c r="J154" s="474"/>
      <c r="K154" s="474"/>
      <c r="L154" s="474"/>
      <c r="M154" s="474"/>
      <c r="N154" s="474"/>
      <c r="O154" s="474"/>
      <c r="P154" s="474"/>
      <c r="Q154" s="474"/>
      <c r="R154" s="474"/>
      <c r="S154" s="474"/>
    </row>
    <row r="155" spans="1:19" s="2" customFormat="1" ht="13.5" customHeight="1">
      <c r="A155" s="414" t="str">
        <f>IF('[1]p40'!$A$57&lt;&gt;0,'[1]p40'!$A$57,"")</f>
        <v>Estatística Aplicada às Ciências Sociais I</v>
      </c>
      <c r="B155" s="414"/>
      <c r="C155" s="414"/>
      <c r="D155" s="414"/>
      <c r="E155" s="414"/>
      <c r="F155" s="475">
        <f>IF('[1]p40'!$F$57&lt;&gt;0,'[1]p40'!$F$57,"")</f>
        <v>60</v>
      </c>
      <c r="G155" s="475"/>
      <c r="H155" s="475">
        <f>IF('[1]p40'!$E$57&lt;&gt;0,'[1]p40'!$E$57,"")</f>
        <v>4</v>
      </c>
      <c r="I155" s="475"/>
      <c r="J155" s="475">
        <f>IF('[1]p40'!$I$57&lt;&gt;0,'[1]p40'!$I$57,"")</f>
        <v>30</v>
      </c>
      <c r="K155" s="475"/>
      <c r="L155" s="24"/>
      <c r="M155" s="475">
        <f>IF('[1]p40'!$K$57&lt;&gt;0,'[1]p40'!$K$57,"")</f>
        <v>15</v>
      </c>
      <c r="N155" s="475"/>
      <c r="O155" s="24"/>
      <c r="P155" s="24">
        <f>IF('[1]p40'!$L$57&lt;&gt;0,'[1]p40'!$L$57,"")</f>
        <v>3</v>
      </c>
      <c r="Q155" s="42"/>
      <c r="R155" s="475">
        <f>IF('[1]p40'!$J$57&lt;&gt;0,'[1]p40'!$J$57,"")</f>
        <v>12</v>
      </c>
      <c r="S155" s="475"/>
    </row>
    <row r="156" spans="1:19" s="2" customFormat="1" ht="13.5" customHeight="1">
      <c r="A156" s="414" t="str">
        <f>IF('[1]p40'!$A$58&lt;&gt;0,'[1]p40'!$A$58,"")</f>
        <v>Estatística Econômica e Introdução à Econometria</v>
      </c>
      <c r="B156" s="414"/>
      <c r="C156" s="414"/>
      <c r="D156" s="414"/>
      <c r="E156" s="414"/>
      <c r="F156" s="475">
        <f>IF('[1]p40'!$F$58&lt;&gt;0,'[1]p40'!$F$58,"")</f>
        <v>60</v>
      </c>
      <c r="G156" s="475"/>
      <c r="H156" s="475">
        <f>IF('[1]p40'!$E$58&lt;&gt;0,'[1]p40'!$E$58,"")</f>
        <v>4</v>
      </c>
      <c r="I156" s="475"/>
      <c r="J156" s="475">
        <f>IF('[1]p40'!$I$58&lt;&gt;0,'[1]p40'!$I$58,"")</f>
        <v>28</v>
      </c>
      <c r="K156" s="475"/>
      <c r="L156" s="24"/>
      <c r="M156" s="475">
        <f>IF('[1]p40'!$K$58&lt;&gt;0,'[1]p40'!$K$58,"")</f>
        <v>12</v>
      </c>
      <c r="N156" s="475"/>
      <c r="O156" s="24"/>
      <c r="P156" s="24">
        <f>IF('[1]p40'!$L$58&lt;&gt;0,'[1]p40'!$L$58,"")</f>
        <v>2</v>
      </c>
      <c r="Q156" s="42"/>
      <c r="R156" s="475">
        <f>IF('[1]p40'!$J$58&lt;&gt;0,'[1]p40'!$J$58,"")</f>
        <v>14</v>
      </c>
      <c r="S156" s="475"/>
    </row>
    <row r="157" spans="1:19" s="2" customFormat="1" ht="13.5" customHeight="1">
      <c r="A157" s="414" t="str">
        <f>IF('[1]p40'!$A$59&lt;&gt;0,'[1]p40'!$A$59,"")</f>
        <v>Inferência Estatística - T 01</v>
      </c>
      <c r="B157" s="414"/>
      <c r="C157" s="414"/>
      <c r="D157" s="414"/>
      <c r="E157" s="414"/>
      <c r="F157" s="475">
        <f>IF('[1]p40'!$F$59&lt;&gt;0,'[1]p40'!$F$59,"")</f>
        <v>60</v>
      </c>
      <c r="G157" s="475"/>
      <c r="H157" s="475">
        <f>IF('[1]p40'!$E$59&lt;&gt;0,'[1]p40'!$E$59,"")</f>
        <v>4</v>
      </c>
      <c r="I157" s="475"/>
      <c r="J157" s="475">
        <f>IF('[1]p40'!$I$59&lt;&gt;0,'[1]p40'!$I$59,"")</f>
        <v>24</v>
      </c>
      <c r="K157" s="475"/>
      <c r="L157" s="24"/>
      <c r="M157" s="475">
        <f>IF('[1]p40'!$K$59&lt;&gt;0,'[1]p40'!$K$59,"")</f>
        <v>7</v>
      </c>
      <c r="N157" s="475"/>
      <c r="O157" s="24"/>
      <c r="P157" s="24">
        <f>IF('[1]p40'!$L$59&lt;&gt;0,'[1]p40'!$L$59,"")</f>
        <v>3</v>
      </c>
      <c r="Q157" s="42"/>
      <c r="R157" s="475">
        <f>IF('[1]p40'!$J$59&lt;&gt;0,'[1]p40'!$J$59,"")</f>
        <v>14</v>
      </c>
      <c r="S157" s="475"/>
    </row>
    <row r="158" spans="1:19" s="2" customFormat="1" ht="13.5" customHeight="1">
      <c r="A158" s="414" t="str">
        <f>IF('[1]p40'!$A$60&lt;&gt;0,'[1]p40'!$A$60,"")</f>
        <v>Inferência Estatística - T 02</v>
      </c>
      <c r="B158" s="414"/>
      <c r="C158" s="414"/>
      <c r="D158" s="414"/>
      <c r="E158" s="414"/>
      <c r="F158" s="475">
        <f>IF('[1]p40'!$F$60&lt;&gt;0,'[1]p40'!$F$60,"")</f>
        <v>60</v>
      </c>
      <c r="G158" s="475"/>
      <c r="H158" s="475">
        <f>IF('[1]p40'!$E$60&lt;&gt;0,'[1]p40'!$E$60,"")</f>
        <v>4</v>
      </c>
      <c r="I158" s="475"/>
      <c r="J158" s="475">
        <f>IF('[1]p40'!$I$60&lt;&gt;0,'[1]p40'!$I$60,"")</f>
        <v>35</v>
      </c>
      <c r="K158" s="475"/>
      <c r="L158" s="24"/>
      <c r="M158" s="475">
        <f>IF('[1]p40'!$K$60&lt;&gt;0,'[1]p40'!$K$60,"")</f>
        <v>22</v>
      </c>
      <c r="N158" s="475"/>
      <c r="O158" s="24"/>
      <c r="P158" s="24">
        <f>IF('[1]p40'!$L$60&lt;&gt;0,'[1]p40'!$L$60,"")</f>
        <v>3</v>
      </c>
      <c r="Q158" s="42"/>
      <c r="R158" s="475">
        <f>IF('[1]p40'!$J$60&lt;&gt;0,'[1]p40'!$J$60,"")</f>
        <v>10</v>
      </c>
      <c r="S158" s="475"/>
    </row>
    <row r="159" spans="1:19" s="2" customFormat="1" ht="13.5" customHeight="1">
      <c r="A159" s="414">
        <f>IF('[1]p40'!$A$61&lt;&gt;0,'[1]p40'!$A$61,"")</f>
      </c>
      <c r="B159" s="414"/>
      <c r="C159" s="414"/>
      <c r="D159" s="414"/>
      <c r="E159" s="414"/>
      <c r="F159" s="475">
        <f>IF('[1]p40'!$F$61&lt;&gt;0,'[1]p40'!$F$61,"")</f>
      </c>
      <c r="G159" s="475"/>
      <c r="H159" s="475">
        <f>IF('[1]p40'!$E$61&lt;&gt;0,'[1]p40'!$E$61,"")</f>
      </c>
      <c r="I159" s="475"/>
      <c r="J159" s="475">
        <f>IF('[1]p40'!$I$61&lt;&gt;0,'[1]p40'!$I$61,"")</f>
      </c>
      <c r="K159" s="475"/>
      <c r="L159" s="24"/>
      <c r="M159" s="475">
        <f>IF('[1]p40'!$K$61&lt;&gt;0,'[1]p40'!$K$61,"")</f>
      </c>
      <c r="N159" s="475"/>
      <c r="O159" s="24"/>
      <c r="P159" s="24">
        <f>IF('[1]p40'!$L$61&lt;&gt;0,'[1]p40'!$L$61,"")</f>
      </c>
      <c r="Q159" s="42"/>
      <c r="R159" s="475">
        <f>IF('[1]p40'!$J$61&lt;&gt;0,'[1]p40'!$J$61,"")</f>
      </c>
      <c r="S159" s="475"/>
    </row>
    <row r="160" spans="1:19" s="34" customFormat="1" ht="11.25">
      <c r="A160" s="397" t="str">
        <f>T('[1]p41'!$C$13:$G$13)</f>
        <v>José Vieira Alves</v>
      </c>
      <c r="B160" s="393"/>
      <c r="C160" s="393"/>
      <c r="D160" s="393"/>
      <c r="E160" s="472"/>
      <c r="F160" s="473"/>
      <c r="G160" s="474"/>
      <c r="H160" s="474"/>
      <c r="I160" s="474"/>
      <c r="J160" s="474"/>
      <c r="K160" s="474"/>
      <c r="L160" s="474"/>
      <c r="M160" s="474"/>
      <c r="N160" s="474"/>
      <c r="O160" s="474"/>
      <c r="P160" s="474"/>
      <c r="Q160" s="474"/>
      <c r="R160" s="474"/>
      <c r="S160" s="474"/>
    </row>
    <row r="161" spans="1:19" s="2" customFormat="1" ht="13.5" customHeight="1">
      <c r="A161" s="414" t="str">
        <f>IF('[1]p41'!$A$57&lt;&gt;0,'[1]p41'!$A$57,"")</f>
        <v>Matemática Aplicada à Administração I - T 01</v>
      </c>
      <c r="B161" s="414"/>
      <c r="C161" s="414"/>
      <c r="D161" s="414"/>
      <c r="E161" s="414"/>
      <c r="F161" s="475">
        <f>IF('[1]p41'!$F$57&lt;&gt;0,'[1]p41'!$F$57,"")</f>
        <v>60</v>
      </c>
      <c r="G161" s="475"/>
      <c r="H161" s="475">
        <f>IF('[1]p41'!$E$57&lt;&gt;0,'[1]p41'!$E$57,"")</f>
        <v>4</v>
      </c>
      <c r="I161" s="475"/>
      <c r="J161" s="475">
        <f>IF('[1]p41'!$I$57&lt;&gt;0,'[1]p41'!$I$57,"")</f>
        <v>50</v>
      </c>
      <c r="K161" s="475"/>
      <c r="L161" s="24"/>
      <c r="M161" s="475">
        <f>IF('[1]p41'!$K$57&lt;&gt;0,'[1]p41'!$K$57,"")</f>
        <v>22</v>
      </c>
      <c r="N161" s="475"/>
      <c r="O161" s="24"/>
      <c r="P161" s="24">
        <f>IF('[1]p41'!$L$57&lt;&gt;0,'[1]p41'!$L$57,"")</f>
        <v>1</v>
      </c>
      <c r="Q161" s="42"/>
      <c r="R161" s="475">
        <f>IF('[1]p41'!$J$57&lt;&gt;0,'[1]p41'!$J$57,"")</f>
        <v>27</v>
      </c>
      <c r="S161" s="475"/>
    </row>
    <row r="162" spans="1:19" s="2" customFormat="1" ht="13.5" customHeight="1">
      <c r="A162" s="414" t="str">
        <f>IF('[1]p41'!$A$58&lt;&gt;0,'[1]p41'!$A$58,"")</f>
        <v>Matemática Aplicada à Administração I - T 02</v>
      </c>
      <c r="B162" s="414"/>
      <c r="C162" s="414"/>
      <c r="D162" s="414"/>
      <c r="E162" s="414"/>
      <c r="F162" s="475">
        <f>IF('[1]p41'!$F$58&lt;&gt;0,'[1]p41'!$F$58,"")</f>
        <v>60</v>
      </c>
      <c r="G162" s="475"/>
      <c r="H162" s="475">
        <f>IF('[1]p41'!$E$58&lt;&gt;0,'[1]p41'!$E$58,"")</f>
        <v>4</v>
      </c>
      <c r="I162" s="475"/>
      <c r="J162" s="475">
        <f>IF('[1]p41'!$I$58&lt;&gt;0,'[1]p41'!$I$58,"")</f>
        <v>50</v>
      </c>
      <c r="K162" s="475"/>
      <c r="L162" s="24"/>
      <c r="M162" s="475">
        <f>IF('[1]p41'!$K$58&lt;&gt;0,'[1]p41'!$K$58,"")</f>
        <v>24</v>
      </c>
      <c r="N162" s="475"/>
      <c r="O162" s="24"/>
      <c r="P162" s="24">
        <f>IF('[1]p41'!$L$58&lt;&gt;0,'[1]p41'!$L$58,"")</f>
        <v>2</v>
      </c>
      <c r="Q162" s="42"/>
      <c r="R162" s="475">
        <f>IF('[1]p41'!$J$58&lt;&gt;0,'[1]p41'!$J$58,"")</f>
        <v>24</v>
      </c>
      <c r="S162" s="475"/>
    </row>
    <row r="163" spans="1:19" s="2" customFormat="1" ht="13.5" customHeight="1">
      <c r="A163" s="414" t="str">
        <f>IF('[1]p41'!$A$59&lt;&gt;0,'[1]p41'!$A$59,"")</f>
        <v>Álgebra Vetorial e Geometria Analítica - T 02</v>
      </c>
      <c r="B163" s="414"/>
      <c r="C163" s="414"/>
      <c r="D163" s="414"/>
      <c r="E163" s="414"/>
      <c r="F163" s="475">
        <f>IF('[1]p41'!$F$59&lt;&gt;0,'[1]p41'!$F$59,"")</f>
        <v>60</v>
      </c>
      <c r="G163" s="475"/>
      <c r="H163" s="475">
        <f>IF('[1]p41'!$E$59&lt;&gt;0,'[1]p41'!$E$59,"")</f>
        <v>4</v>
      </c>
      <c r="I163" s="475"/>
      <c r="J163" s="475">
        <f>IF('[1]p41'!$I$59&lt;&gt;0,'[1]p41'!$I$59,"")</f>
        <v>57</v>
      </c>
      <c r="K163" s="475"/>
      <c r="L163" s="24"/>
      <c r="M163" s="475">
        <f>IF('[1]p41'!$K$59&lt;&gt;0,'[1]p41'!$K$59,"")</f>
        <v>24</v>
      </c>
      <c r="N163" s="475"/>
      <c r="O163" s="24"/>
      <c r="P163" s="24">
        <f>IF('[1]p41'!$L$59&lt;&gt;0,'[1]p41'!$L$59,"")</f>
        <v>7</v>
      </c>
      <c r="Q163" s="42"/>
      <c r="R163" s="475">
        <f>IF('[1]p41'!$J$59&lt;&gt;0,'[1]p41'!$J$59,"")</f>
        <v>26</v>
      </c>
      <c r="S163" s="475"/>
    </row>
    <row r="164" spans="1:19" s="2" customFormat="1" ht="13.5" customHeight="1">
      <c r="A164" s="414" t="str">
        <f>IF('[1]p41'!$A$60&lt;&gt;0,'[1]p41'!$A$60,"")</f>
        <v>Álgebra Vetorial e Geometria Analítica - T 08</v>
      </c>
      <c r="B164" s="414"/>
      <c r="C164" s="414"/>
      <c r="D164" s="414"/>
      <c r="E164" s="414"/>
      <c r="F164" s="475">
        <f>IF('[1]p41'!$F$60&lt;&gt;0,'[1]p41'!$F$60,"")</f>
        <v>60</v>
      </c>
      <c r="G164" s="475"/>
      <c r="H164" s="475">
        <f>IF('[1]p41'!$E$60&lt;&gt;0,'[1]p41'!$E$60,"")</f>
        <v>4</v>
      </c>
      <c r="I164" s="475"/>
      <c r="J164" s="475">
        <f>IF('[1]p41'!$I$60&lt;&gt;0,'[1]p41'!$I$60,"")</f>
        <v>24</v>
      </c>
      <c r="K164" s="475"/>
      <c r="L164" s="24"/>
      <c r="M164" s="475">
        <f>IF('[1]p41'!$K$60&lt;&gt;0,'[1]p41'!$K$60,"")</f>
        <v>10</v>
      </c>
      <c r="N164" s="475"/>
      <c r="O164" s="24"/>
      <c r="P164" s="24">
        <f>IF('[1]p41'!$L$60&lt;&gt;0,'[1]p41'!$L$60,"")</f>
        <v>3</v>
      </c>
      <c r="Q164" s="42"/>
      <c r="R164" s="475">
        <f>IF('[1]p41'!$J$60&lt;&gt;0,'[1]p41'!$J$60,"")</f>
        <v>11</v>
      </c>
      <c r="S164" s="475"/>
    </row>
    <row r="165" spans="1:19" s="2" customFormat="1" ht="13.5" customHeight="1">
      <c r="A165" s="414">
        <f>IF('[1]p41'!$A$61&lt;&gt;0,'[1]p41'!$A$61,"")</f>
      </c>
      <c r="B165" s="414"/>
      <c r="C165" s="414"/>
      <c r="D165" s="414"/>
      <c r="E165" s="414"/>
      <c r="F165" s="475">
        <f>IF('[1]p41'!$F$61&lt;&gt;0,'[1]p41'!$F$61,"")</f>
      </c>
      <c r="G165" s="475"/>
      <c r="H165" s="475">
        <f>IF('[1]p41'!$E$61&lt;&gt;0,'[1]p41'!$E$61,"")</f>
      </c>
      <c r="I165" s="475"/>
      <c r="J165" s="475">
        <f>IF('[1]p41'!$I$61&lt;&gt;0,'[1]p41'!$I$61,"")</f>
      </c>
      <c r="K165" s="475"/>
      <c r="L165" s="24"/>
      <c r="M165" s="475">
        <f>IF('[1]p41'!$K$61&lt;&gt;0,'[1]p41'!$K$61,"")</f>
      </c>
      <c r="N165" s="475"/>
      <c r="O165" s="24"/>
      <c r="P165" s="24">
        <f>IF('[1]p41'!$L$61&lt;&gt;0,'[1]p41'!$L$61,"")</f>
      </c>
      <c r="Q165" s="42"/>
      <c r="R165" s="475">
        <f>IF('[1]p41'!$J$61&lt;&gt;0,'[1]p41'!$J$61,"")</f>
      </c>
      <c r="S165" s="475"/>
    </row>
    <row r="166" spans="1:19" s="34" customFormat="1" ht="11.25">
      <c r="A166" s="397" t="str">
        <f>T('[1]p42'!$C$13:$G$13)</f>
        <v>Juliana Aragão de Araújo</v>
      </c>
      <c r="B166" s="393"/>
      <c r="C166" s="393"/>
      <c r="D166" s="393"/>
      <c r="E166" s="472"/>
      <c r="F166" s="473"/>
      <c r="G166" s="474"/>
      <c r="H166" s="474"/>
      <c r="I166" s="474"/>
      <c r="J166" s="474"/>
      <c r="K166" s="474"/>
      <c r="L166" s="474"/>
      <c r="M166" s="474"/>
      <c r="N166" s="474"/>
      <c r="O166" s="474"/>
      <c r="P166" s="474"/>
      <c r="Q166" s="474"/>
      <c r="R166" s="474"/>
      <c r="S166" s="474"/>
    </row>
    <row r="167" spans="1:19" s="2" customFormat="1" ht="13.5" customHeight="1">
      <c r="A167" s="414" t="str">
        <f>IF('[1]p42'!$A$57&lt;&gt;0,'[1]p42'!$A$57,"")</f>
        <v>Cálculo Diferencial e Integral I - T 01</v>
      </c>
      <c r="B167" s="414"/>
      <c r="C167" s="414"/>
      <c r="D167" s="414"/>
      <c r="E167" s="414"/>
      <c r="F167" s="475">
        <f>IF('[1]p42'!$F$57&lt;&gt;0,'[1]p42'!$F$57,"")</f>
        <v>90</v>
      </c>
      <c r="G167" s="475"/>
      <c r="H167" s="475">
        <f>IF('[1]p42'!$E$57&lt;&gt;0,'[1]p42'!$E$57,"")</f>
        <v>6</v>
      </c>
      <c r="I167" s="475"/>
      <c r="J167" s="475">
        <f>IF('[1]p42'!$I$57&lt;&gt;0,'[1]p42'!$I$57,"")</f>
        <v>61</v>
      </c>
      <c r="K167" s="475"/>
      <c r="L167" s="24"/>
      <c r="M167" s="475">
        <f>IF('[1]p42'!$K$57&lt;&gt;0,'[1]p42'!$K$57,"")</f>
        <v>31</v>
      </c>
      <c r="N167" s="475"/>
      <c r="O167" s="24"/>
      <c r="P167" s="24">
        <f>IF('[1]p42'!$L$57&lt;&gt;0,'[1]p42'!$L$57,"")</f>
        <v>10</v>
      </c>
      <c r="Q167" s="42"/>
      <c r="R167" s="475">
        <f>IF('[1]p42'!$J$57&lt;&gt;0,'[1]p42'!$J$57,"")</f>
        <v>20</v>
      </c>
      <c r="S167" s="475"/>
    </row>
    <row r="168" spans="1:19" s="2" customFormat="1" ht="13.5" customHeight="1">
      <c r="A168" s="414" t="str">
        <f>IF('[1]p42'!$A$58&lt;&gt;0,'[1]p42'!$A$58,"")</f>
        <v>Cálculo Dif. e Integral I (Comp.+Elétrica) - T 01</v>
      </c>
      <c r="B168" s="414"/>
      <c r="C168" s="414"/>
      <c r="D168" s="414"/>
      <c r="E168" s="414"/>
      <c r="F168" s="475">
        <f>IF('[1]p42'!$F$58&lt;&gt;0,'[1]p42'!$F$58,"")</f>
        <v>60</v>
      </c>
      <c r="G168" s="475"/>
      <c r="H168" s="475">
        <f>IF('[1]p42'!$E$58&lt;&gt;0,'[1]p42'!$E$58,"")</f>
        <v>4</v>
      </c>
      <c r="I168" s="475"/>
      <c r="J168" s="475">
        <f>IF('[1]p42'!$I$58&lt;&gt;0,'[1]p42'!$I$58,"")</f>
        <v>60</v>
      </c>
      <c r="K168" s="475"/>
      <c r="L168" s="24"/>
      <c r="M168" s="475">
        <f>IF('[1]p42'!$K$58&lt;&gt;0,'[1]p42'!$K$58,"")</f>
        <v>19</v>
      </c>
      <c r="N168" s="475"/>
      <c r="O168" s="24"/>
      <c r="P168" s="24">
        <f>IF('[1]p42'!$L$58&lt;&gt;0,'[1]p42'!$L$58,"")</f>
        <v>8</v>
      </c>
      <c r="Q168" s="42"/>
      <c r="R168" s="475">
        <f>IF('[1]p42'!$J$58&lt;&gt;0,'[1]p42'!$J$58,"")</f>
        <v>33</v>
      </c>
      <c r="S168" s="475"/>
    </row>
    <row r="169" spans="1:19" s="2" customFormat="1" ht="13.5" customHeight="1">
      <c r="A169" s="414" t="str">
        <f>IF('[1]p42'!$A$59&lt;&gt;0,'[1]p42'!$A$59,"")</f>
        <v>Matemática Aplicada ao Design</v>
      </c>
      <c r="B169" s="414"/>
      <c r="C169" s="414"/>
      <c r="D169" s="414"/>
      <c r="E169" s="414"/>
      <c r="F169" s="475">
        <f>IF('[1]p42'!$F$59&lt;&gt;0,'[1]p42'!$F$59,"")</f>
        <v>60</v>
      </c>
      <c r="G169" s="475"/>
      <c r="H169" s="475">
        <f>IF('[1]p42'!$E$59&lt;&gt;0,'[1]p42'!$E$59,"")</f>
        <v>4</v>
      </c>
      <c r="I169" s="475"/>
      <c r="J169" s="475">
        <f>IF('[1]p42'!$I$59&lt;&gt;0,'[1]p42'!$I$59,"")</f>
        <v>26</v>
      </c>
      <c r="K169" s="475"/>
      <c r="L169" s="24"/>
      <c r="M169" s="475">
        <f>IF('[1]p42'!$K$59&lt;&gt;0,'[1]p42'!$K$59,"")</f>
        <v>16</v>
      </c>
      <c r="N169" s="475"/>
      <c r="O169" s="24"/>
      <c r="P169" s="24">
        <f>IF('[1]p42'!$L$59&lt;&gt;0,'[1]p42'!$L$59,"")</f>
        <v>6</v>
      </c>
      <c r="Q169" s="42"/>
      <c r="R169" s="475">
        <f>IF('[1]p42'!$J$59&lt;&gt;0,'[1]p42'!$J$59,"")</f>
        <v>4</v>
      </c>
      <c r="S169" s="475"/>
    </row>
    <row r="170" spans="1:19" s="2" customFormat="1" ht="13.5" customHeight="1">
      <c r="A170" s="414">
        <f>IF('[1]p42'!$A$60&lt;&gt;0,'[1]p42'!$A$60,"")</f>
      </c>
      <c r="B170" s="414"/>
      <c r="C170" s="414"/>
      <c r="D170" s="414"/>
      <c r="E170" s="414"/>
      <c r="F170" s="475">
        <f>IF('[1]p42'!$F$60&lt;&gt;0,'[1]p42'!$F$60,"")</f>
      </c>
      <c r="G170" s="475"/>
      <c r="H170" s="475">
        <f>IF('[1]p42'!$E$60&lt;&gt;0,'[1]p42'!$E$60,"")</f>
      </c>
      <c r="I170" s="475"/>
      <c r="J170" s="475">
        <f>IF('[1]p42'!$I$60&lt;&gt;0,'[1]p42'!$I$60,"")</f>
      </c>
      <c r="K170" s="475"/>
      <c r="L170" s="24"/>
      <c r="M170" s="475">
        <f>IF('[1]p42'!$K$60&lt;&gt;0,'[1]p42'!$K$60,"")</f>
      </c>
      <c r="N170" s="475"/>
      <c r="O170" s="24"/>
      <c r="P170" s="24">
        <f>IF('[1]p42'!$L$60&lt;&gt;0,'[1]p42'!$L$60,"")</f>
      </c>
      <c r="Q170" s="42"/>
      <c r="R170" s="475">
        <f>IF('[1]p42'!$J$60&lt;&gt;0,'[1]p42'!$J$60,"")</f>
      </c>
      <c r="S170" s="475"/>
    </row>
    <row r="171" spans="1:19" s="34" customFormat="1" ht="11.25">
      <c r="A171" s="397" t="str">
        <f>T('[1]p43'!$C$13:$G$13)</f>
        <v>Rosângela da Silva Figueredo</v>
      </c>
      <c r="B171" s="393"/>
      <c r="C171" s="393"/>
      <c r="D171" s="393"/>
      <c r="E171" s="472"/>
      <c r="F171" s="473"/>
      <c r="G171" s="474"/>
      <c r="H171" s="474"/>
      <c r="I171" s="474"/>
      <c r="J171" s="474"/>
      <c r="K171" s="474"/>
      <c r="L171" s="474"/>
      <c r="M171" s="474"/>
      <c r="N171" s="474"/>
      <c r="O171" s="474"/>
      <c r="P171" s="474"/>
      <c r="Q171" s="474"/>
      <c r="R171" s="474"/>
      <c r="S171" s="474"/>
    </row>
    <row r="172" spans="1:19" s="2" customFormat="1" ht="13.5" customHeight="1">
      <c r="A172" s="414" t="str">
        <f>IF('[1]p43'!$A$57&lt;&gt;0,'[1]p43'!$A$57,"")</f>
        <v>Probabolidade e Estatística - T 01</v>
      </c>
      <c r="B172" s="414"/>
      <c r="C172" s="414"/>
      <c r="D172" s="414"/>
      <c r="E172" s="414"/>
      <c r="F172" s="475">
        <f>IF('[1]p43'!$F$57&lt;&gt;0,'[1]p43'!$F$57,"")</f>
        <v>90</v>
      </c>
      <c r="G172" s="475"/>
      <c r="H172" s="475">
        <f>IF('[1]p43'!$E$57&lt;&gt;0,'[1]p43'!$E$57,"")</f>
        <v>6</v>
      </c>
      <c r="I172" s="475"/>
      <c r="J172" s="475">
        <f>IF('[1]p43'!$I$57&lt;&gt;0,'[1]p43'!$I$57,"")</f>
        <v>58</v>
      </c>
      <c r="K172" s="475"/>
      <c r="L172" s="24"/>
      <c r="M172" s="475">
        <f>IF('[1]p43'!$K$57&lt;&gt;0,'[1]p43'!$K$57,"")</f>
        <v>2</v>
      </c>
      <c r="N172" s="475"/>
      <c r="O172" s="24"/>
      <c r="P172" s="24">
        <f>IF('[1]p43'!$L$57&lt;&gt;0,'[1]p43'!$L$57,"")</f>
        <v>26</v>
      </c>
      <c r="Q172" s="42"/>
      <c r="R172" s="475">
        <f>IF('[1]p43'!$J$57&lt;&gt;0,'[1]p43'!$J$57,"")</f>
        <v>30</v>
      </c>
      <c r="S172" s="475"/>
    </row>
    <row r="173" spans="1:19" s="2" customFormat="1" ht="13.5" customHeight="1">
      <c r="A173" s="414" t="str">
        <f>IF('[1]p43'!$A$58&lt;&gt;0,'[1]p43'!$A$58,"")</f>
        <v>Probabilidade e Estatística -T 02</v>
      </c>
      <c r="B173" s="414"/>
      <c r="C173" s="414"/>
      <c r="D173" s="414"/>
      <c r="E173" s="414"/>
      <c r="F173" s="475">
        <f>IF('[1]p43'!$F$58&lt;&gt;0,'[1]p43'!$F$58,"")</f>
        <v>90</v>
      </c>
      <c r="G173" s="475"/>
      <c r="H173" s="475">
        <f>IF('[1]p43'!$E$58&lt;&gt;0,'[1]p43'!$E$58,"")</f>
        <v>6</v>
      </c>
      <c r="I173" s="475"/>
      <c r="J173" s="475">
        <f>IF('[1]p43'!$I$58&lt;&gt;0,'[1]p43'!$I$58,"")</f>
        <v>60</v>
      </c>
      <c r="K173" s="475"/>
      <c r="L173" s="24"/>
      <c r="M173" s="475">
        <f>IF('[1]p43'!$K$58&lt;&gt;0,'[1]p43'!$K$58,"")</f>
        <v>2</v>
      </c>
      <c r="N173" s="475"/>
      <c r="O173" s="24"/>
      <c r="P173" s="24">
        <f>IF('[1]p43'!$L$58&lt;&gt;0,'[1]p43'!$L$58,"")</f>
        <v>8</v>
      </c>
      <c r="Q173" s="42"/>
      <c r="R173" s="475">
        <f>IF('[1]p43'!$J$58&lt;&gt;0,'[1]p43'!$J$58,"")</f>
        <v>50</v>
      </c>
      <c r="S173" s="475"/>
    </row>
    <row r="174" spans="1:19" s="2" customFormat="1" ht="13.5" customHeight="1">
      <c r="A174" s="414" t="str">
        <f>IF('[1]p43'!$A$59&lt;&gt;0,'[1]p43'!$A$59,"")</f>
        <v>Estatística Aplicada a Ciencias Sociais I</v>
      </c>
      <c r="B174" s="414"/>
      <c r="C174" s="414"/>
      <c r="D174" s="414"/>
      <c r="E174" s="414"/>
      <c r="F174" s="475">
        <f>IF('[1]p43'!$F$59&lt;&gt;0,'[1]p43'!$F$59,"")</f>
        <v>60</v>
      </c>
      <c r="G174" s="475"/>
      <c r="H174" s="475">
        <f>IF('[1]p43'!$E$59&lt;&gt;0,'[1]p43'!$E$59,"")</f>
        <v>4</v>
      </c>
      <c r="I174" s="475"/>
      <c r="J174" s="475">
        <f>IF('[1]p43'!$I$59&lt;&gt;0,'[1]p43'!$I$59,"")</f>
        <v>12</v>
      </c>
      <c r="K174" s="475"/>
      <c r="L174" s="24"/>
      <c r="M174" s="475">
        <f>IF('[1]p43'!$K$59&lt;&gt;0,'[1]p43'!$K$59,"")</f>
        <v>3</v>
      </c>
      <c r="N174" s="475"/>
      <c r="O174" s="24"/>
      <c r="P174" s="24">
        <f>IF('[1]p43'!$L$59&lt;&gt;0,'[1]p43'!$L$59,"")</f>
        <v>5</v>
      </c>
      <c r="Q174" s="42"/>
      <c r="R174" s="475">
        <f>IF('[1]p43'!$J$59&lt;&gt;0,'[1]p43'!$J$59,"")</f>
        <v>4</v>
      </c>
      <c r="S174" s="475"/>
    </row>
    <row r="175" spans="1:19" s="2" customFormat="1" ht="13.5" customHeight="1">
      <c r="A175" s="414">
        <f>IF('[1]p43'!$A$61&lt;&gt;0,'[1]p43'!$A$61,"")</f>
      </c>
      <c r="B175" s="414"/>
      <c r="C175" s="414"/>
      <c r="D175" s="414"/>
      <c r="E175" s="414"/>
      <c r="F175" s="475">
        <f>IF('[1]p43'!$F$61&lt;&gt;0,'[1]p43'!$F$61,"")</f>
      </c>
      <c r="G175" s="475"/>
      <c r="H175" s="475">
        <f>IF('[1]p43'!$E$61&lt;&gt;0,'[1]p43'!$E$61,"")</f>
      </c>
      <c r="I175" s="475"/>
      <c r="J175" s="475">
        <f>IF('[1]p43'!$I$61&lt;&gt;0,'[1]p43'!$I$61,"")</f>
      </c>
      <c r="K175" s="475"/>
      <c r="L175" s="24"/>
      <c r="M175" s="475">
        <f>IF('[1]p43'!$K$61&lt;&gt;0,'[1]p43'!$K$61,"")</f>
      </c>
      <c r="N175" s="475"/>
      <c r="O175" s="24"/>
      <c r="P175" s="24">
        <f>IF('[1]p43'!$L$61&lt;&gt;0,'[1]p43'!$L$61,"")</f>
      </c>
      <c r="Q175" s="42"/>
      <c r="R175" s="475">
        <f>IF('[1]p43'!$J$61&lt;&gt;0,'[1]p43'!$J$61,"")</f>
      </c>
      <c r="S175" s="475"/>
    </row>
    <row r="176" spans="1:19" s="34" customFormat="1" ht="11.25">
      <c r="A176" s="397" t="str">
        <f>T('[1]p44'!$C$13:$G$13)</f>
        <v>Tatiana Rocha de Souza</v>
      </c>
      <c r="B176" s="393"/>
      <c r="C176" s="393"/>
      <c r="D176" s="393"/>
      <c r="E176" s="472"/>
      <c r="F176" s="473"/>
      <c r="G176" s="474"/>
      <c r="H176" s="474"/>
      <c r="I176" s="474"/>
      <c r="J176" s="474"/>
      <c r="K176" s="474"/>
      <c r="L176" s="474"/>
      <c r="M176" s="474"/>
      <c r="N176" s="474"/>
      <c r="O176" s="474"/>
      <c r="P176" s="474"/>
      <c r="Q176" s="474"/>
      <c r="R176" s="474"/>
      <c r="S176" s="474"/>
    </row>
    <row r="177" spans="1:19" s="2" customFormat="1" ht="13.5" customHeight="1">
      <c r="A177" s="414" t="str">
        <f>IF('[1]p44'!$A$57&lt;&gt;0,'[1]p44'!$A$57,"")</f>
        <v>Equações Diferenciais Lineares – T 01</v>
      </c>
      <c r="B177" s="414"/>
      <c r="C177" s="414"/>
      <c r="D177" s="414"/>
      <c r="E177" s="414"/>
      <c r="F177" s="475">
        <f>IF('[1]p44'!$F$57&lt;&gt;0,'[1]p44'!$F$57,"")</f>
        <v>60</v>
      </c>
      <c r="G177" s="475"/>
      <c r="H177" s="475">
        <f>IF('[1]p44'!$E$57&lt;&gt;0,'[1]p44'!$E$57,"")</f>
        <v>4</v>
      </c>
      <c r="I177" s="475"/>
      <c r="J177" s="475">
        <f>IF('[1]p44'!$I$57&lt;&gt;0,'[1]p44'!$I$57,"")</f>
        <v>57</v>
      </c>
      <c r="K177" s="475"/>
      <c r="L177" s="24"/>
      <c r="M177" s="475">
        <f>IF('[1]p44'!$K$57&lt;&gt;0,'[1]p44'!$K$57,"")</f>
        <v>15</v>
      </c>
      <c r="N177" s="475"/>
      <c r="O177" s="24"/>
      <c r="P177" s="24">
        <f>IF('[1]p44'!$L$57&lt;&gt;0,'[1]p44'!$L$57,"")</f>
        <v>15</v>
      </c>
      <c r="Q177" s="42"/>
      <c r="R177" s="475">
        <f>IF('[1]p44'!$J$57&lt;&gt;0,'[1]p44'!$J$57,"")</f>
        <v>27</v>
      </c>
      <c r="S177" s="475"/>
    </row>
    <row r="178" spans="1:19" s="2" customFormat="1" ht="13.5" customHeight="1">
      <c r="A178" s="414" t="str">
        <f>IF('[1]p44'!$A$58&lt;&gt;0,'[1]p44'!$A$58,"")</f>
        <v>Equações Diferenciais Lineares – T 03</v>
      </c>
      <c r="B178" s="414"/>
      <c r="C178" s="414"/>
      <c r="D178" s="414"/>
      <c r="E178" s="414"/>
      <c r="F178" s="475">
        <f>IF('[1]p44'!$F$58&lt;&gt;0,'[1]p44'!$F$58,"")</f>
        <v>60</v>
      </c>
      <c r="G178" s="475"/>
      <c r="H178" s="475">
        <f>IF('[1]p44'!$E$58&lt;&gt;0,'[1]p44'!$E$58,"")</f>
        <v>4</v>
      </c>
      <c r="I178" s="475"/>
      <c r="J178" s="475">
        <f>IF('[1]p44'!$I$58&lt;&gt;0,'[1]p44'!$I$58,"")</f>
        <v>60</v>
      </c>
      <c r="K178" s="475"/>
      <c r="L178" s="24"/>
      <c r="M178" s="475">
        <f>IF('[1]p44'!$K$58&lt;&gt;0,'[1]p44'!$K$58,"")</f>
        <v>14</v>
      </c>
      <c r="N178" s="475"/>
      <c r="O178" s="24"/>
      <c r="P178" s="24">
        <f>IF('[1]p44'!$L$58&lt;&gt;0,'[1]p44'!$L$58,"")</f>
        <v>10</v>
      </c>
      <c r="Q178" s="42"/>
      <c r="R178" s="475">
        <f>IF('[1]p44'!$J$58&lt;&gt;0,'[1]p44'!$J$58,"")</f>
        <v>36</v>
      </c>
      <c r="S178" s="475"/>
    </row>
    <row r="179" spans="1:19" s="2" customFormat="1" ht="13.5" customHeight="1">
      <c r="A179" s="414" t="str">
        <f>IF('[1]p44'!$A$59&lt;&gt;0,'[1]p44'!$A$59,"")</f>
        <v>Métodos Quantitativos I</v>
      </c>
      <c r="B179" s="414"/>
      <c r="C179" s="414"/>
      <c r="D179" s="414"/>
      <c r="E179" s="414"/>
      <c r="F179" s="475">
        <f>IF('[1]p44'!$F$59&lt;&gt;0,'[1]p44'!$F$59,"")</f>
        <v>60</v>
      </c>
      <c r="G179" s="475"/>
      <c r="H179" s="475">
        <f>IF('[1]p44'!$E$59&lt;&gt;0,'[1]p44'!$E$59,"")</f>
        <v>4</v>
      </c>
      <c r="I179" s="475"/>
      <c r="J179" s="475">
        <f>IF('[1]p44'!$I$59&lt;&gt;0,'[1]p44'!$I$59,"")</f>
        <v>60</v>
      </c>
      <c r="K179" s="475"/>
      <c r="L179" s="24"/>
      <c r="M179" s="475">
        <f>IF('[1]p44'!$K$59&lt;&gt;0,'[1]p44'!$K$59,"")</f>
        <v>21</v>
      </c>
      <c r="N179" s="475"/>
      <c r="O179" s="24"/>
      <c r="P179" s="24">
        <f>IF('[1]p44'!$L$59&lt;&gt;0,'[1]p44'!$L$59,"")</f>
        <v>4</v>
      </c>
      <c r="Q179" s="42"/>
      <c r="R179" s="475">
        <f>IF('[1]p44'!$J$59&lt;&gt;0,'[1]p44'!$J$59,"")</f>
        <v>35</v>
      </c>
      <c r="S179" s="475"/>
    </row>
    <row r="180" spans="1:19" s="2" customFormat="1" ht="13.5" customHeight="1">
      <c r="A180" s="414" t="str">
        <f>IF('[1]p44'!$A$60&lt;&gt;0,'[1]p44'!$A$60,"")</f>
        <v>Métodos Quantitativos III</v>
      </c>
      <c r="B180" s="414"/>
      <c r="C180" s="414"/>
      <c r="D180" s="414"/>
      <c r="E180" s="414"/>
      <c r="F180" s="475">
        <f>IF('[1]p44'!$F$60&lt;&gt;0,'[1]p44'!$F$60,"")</f>
        <v>60</v>
      </c>
      <c r="G180" s="475"/>
      <c r="H180" s="475">
        <f>IF('[1]p44'!$E$60&lt;&gt;0,'[1]p44'!$E$60,"")</f>
        <v>4</v>
      </c>
      <c r="I180" s="475"/>
      <c r="J180" s="475">
        <f>IF('[1]p44'!$I$60&lt;&gt;0,'[1]p44'!$I$60,"")</f>
        <v>53</v>
      </c>
      <c r="K180" s="475"/>
      <c r="L180" s="24"/>
      <c r="M180" s="475">
        <f>IF('[1]p44'!$K$60&lt;&gt;0,'[1]p44'!$K$60,"")</f>
        <v>21</v>
      </c>
      <c r="N180" s="475"/>
      <c r="O180" s="24"/>
      <c r="P180" s="24">
        <f>IF('[1]p44'!$L$60&lt;&gt;0,'[1]p44'!$L$60,"")</f>
        <v>3</v>
      </c>
      <c r="Q180" s="42"/>
      <c r="R180" s="475">
        <f>IF('[1]p44'!$J$60&lt;&gt;0,'[1]p44'!$J$60,"")</f>
        <v>29</v>
      </c>
      <c r="S180" s="475"/>
    </row>
  </sheetData>
  <sheetProtection password="CA19" sheet="1" objects="1" scenarios="1"/>
  <mergeCells count="905">
    <mergeCell ref="A131:E131"/>
    <mergeCell ref="F131:S131"/>
    <mergeCell ref="A116:E116"/>
    <mergeCell ref="F116:S116"/>
    <mergeCell ref="A117:E117"/>
    <mergeCell ref="F117:G117"/>
    <mergeCell ref="H117:I117"/>
    <mergeCell ref="J117:K117"/>
    <mergeCell ref="M117:N117"/>
    <mergeCell ref="R117:S117"/>
    <mergeCell ref="M113:N113"/>
    <mergeCell ref="R113:S113"/>
    <mergeCell ref="A114:E114"/>
    <mergeCell ref="F114:G114"/>
    <mergeCell ref="H114:I114"/>
    <mergeCell ref="J114:K114"/>
    <mergeCell ref="M114:N114"/>
    <mergeCell ref="R114:S114"/>
    <mergeCell ref="A132:E132"/>
    <mergeCell ref="F132:G132"/>
    <mergeCell ref="H132:I132"/>
    <mergeCell ref="J132:K132"/>
    <mergeCell ref="A133:E133"/>
    <mergeCell ref="F133:G133"/>
    <mergeCell ref="H133:I133"/>
    <mergeCell ref="J133:K133"/>
    <mergeCell ref="M132:N132"/>
    <mergeCell ref="R132:S132"/>
    <mergeCell ref="M133:N133"/>
    <mergeCell ref="R133:S133"/>
    <mergeCell ref="M134:N134"/>
    <mergeCell ref="R134:S134"/>
    <mergeCell ref="A134:E134"/>
    <mergeCell ref="F134:G134"/>
    <mergeCell ref="H134:I134"/>
    <mergeCell ref="J134:K134"/>
    <mergeCell ref="A9:E9"/>
    <mergeCell ref="M9:N9"/>
    <mergeCell ref="F9:G9"/>
    <mergeCell ref="H9:I9"/>
    <mergeCell ref="J9:K9"/>
    <mergeCell ref="H8:I8"/>
    <mergeCell ref="A1:S1"/>
    <mergeCell ref="A2:S2"/>
    <mergeCell ref="R3:S3"/>
    <mergeCell ref="P3:Q3"/>
    <mergeCell ref="E3:O3"/>
    <mergeCell ref="A7:E7"/>
    <mergeCell ref="A3:D3"/>
    <mergeCell ref="F10:G10"/>
    <mergeCell ref="A4:S5"/>
    <mergeCell ref="A6:E6"/>
    <mergeCell ref="F6:G6"/>
    <mergeCell ref="A8:E8"/>
    <mergeCell ref="M8:N8"/>
    <mergeCell ref="H6:I6"/>
    <mergeCell ref="J6:K6"/>
    <mergeCell ref="M6:N6"/>
    <mergeCell ref="F8:G8"/>
    <mergeCell ref="J10:K10"/>
    <mergeCell ref="A10:E10"/>
    <mergeCell ref="F7:S7"/>
    <mergeCell ref="R6:S6"/>
    <mergeCell ref="H10:I10"/>
    <mergeCell ref="J8:K8"/>
    <mergeCell ref="R8:S8"/>
    <mergeCell ref="R9:S9"/>
    <mergeCell ref="M10:N10"/>
    <mergeCell ref="R10:S10"/>
    <mergeCell ref="A15:E15"/>
    <mergeCell ref="F15:S15"/>
    <mergeCell ref="A16:E16"/>
    <mergeCell ref="F16:G16"/>
    <mergeCell ref="H16:I16"/>
    <mergeCell ref="J16:K16"/>
    <mergeCell ref="M16:N16"/>
    <mergeCell ref="R16:S16"/>
    <mergeCell ref="H17:I17"/>
    <mergeCell ref="J17:K17"/>
    <mergeCell ref="H18:I18"/>
    <mergeCell ref="J18:K18"/>
    <mergeCell ref="A18:E18"/>
    <mergeCell ref="F18:G18"/>
    <mergeCell ref="A17:E17"/>
    <mergeCell ref="F17:G17"/>
    <mergeCell ref="M18:N18"/>
    <mergeCell ref="R18:S18"/>
    <mergeCell ref="M17:N17"/>
    <mergeCell ref="R17:S17"/>
    <mergeCell ref="A20:E20"/>
    <mergeCell ref="F20:S20"/>
    <mergeCell ref="A19:E19"/>
    <mergeCell ref="F19:G19"/>
    <mergeCell ref="H19:I19"/>
    <mergeCell ref="J19:K19"/>
    <mergeCell ref="M19:N19"/>
    <mergeCell ref="R19:S19"/>
    <mergeCell ref="A21:E21"/>
    <mergeCell ref="F21:G21"/>
    <mergeCell ref="H21:I21"/>
    <mergeCell ref="J21:K21"/>
    <mergeCell ref="A22:E22"/>
    <mergeCell ref="F22:G22"/>
    <mergeCell ref="H22:I22"/>
    <mergeCell ref="J22:K22"/>
    <mergeCell ref="M21:N21"/>
    <mergeCell ref="R21:S21"/>
    <mergeCell ref="M22:N22"/>
    <mergeCell ref="R22:S22"/>
    <mergeCell ref="A24:E24"/>
    <mergeCell ref="F24:S24"/>
    <mergeCell ref="A23:E23"/>
    <mergeCell ref="F23:G23"/>
    <mergeCell ref="H23:I23"/>
    <mergeCell ref="J23:K23"/>
    <mergeCell ref="M23:N23"/>
    <mergeCell ref="R23:S23"/>
    <mergeCell ref="A25:E25"/>
    <mergeCell ref="F25:G25"/>
    <mergeCell ref="H25:I25"/>
    <mergeCell ref="J25:K25"/>
    <mergeCell ref="A26:E26"/>
    <mergeCell ref="F26:G26"/>
    <mergeCell ref="H26:I26"/>
    <mergeCell ref="J26:K26"/>
    <mergeCell ref="M25:N25"/>
    <mergeCell ref="R25:S25"/>
    <mergeCell ref="M26:N26"/>
    <mergeCell ref="R26:S26"/>
    <mergeCell ref="A28:E28"/>
    <mergeCell ref="F28:S28"/>
    <mergeCell ref="A27:E27"/>
    <mergeCell ref="F27:G27"/>
    <mergeCell ref="H27:I27"/>
    <mergeCell ref="J27:K27"/>
    <mergeCell ref="M27:N27"/>
    <mergeCell ref="R27:S27"/>
    <mergeCell ref="A29:E29"/>
    <mergeCell ref="F29:G29"/>
    <mergeCell ref="H29:I29"/>
    <mergeCell ref="J29:K29"/>
    <mergeCell ref="A30:E30"/>
    <mergeCell ref="F30:G30"/>
    <mergeCell ref="H30:I30"/>
    <mergeCell ref="J30:K30"/>
    <mergeCell ref="M29:N29"/>
    <mergeCell ref="R29:S29"/>
    <mergeCell ref="M30:N30"/>
    <mergeCell ref="R30:S30"/>
    <mergeCell ref="A32:E32"/>
    <mergeCell ref="F32:S32"/>
    <mergeCell ref="A31:E31"/>
    <mergeCell ref="F31:G31"/>
    <mergeCell ref="H31:I31"/>
    <mergeCell ref="J31:K31"/>
    <mergeCell ref="M31:N31"/>
    <mergeCell ref="R31:S31"/>
    <mergeCell ref="A33:E33"/>
    <mergeCell ref="F33:G33"/>
    <mergeCell ref="H33:I33"/>
    <mergeCell ref="J33:K33"/>
    <mergeCell ref="M35:N35"/>
    <mergeCell ref="R35:S35"/>
    <mergeCell ref="A34:E34"/>
    <mergeCell ref="F34:G34"/>
    <mergeCell ref="H34:I34"/>
    <mergeCell ref="J34:K34"/>
    <mergeCell ref="M33:N33"/>
    <mergeCell ref="R33:S33"/>
    <mergeCell ref="M34:N34"/>
    <mergeCell ref="R34:S34"/>
    <mergeCell ref="M36:N36"/>
    <mergeCell ref="R36:S36"/>
    <mergeCell ref="A35:E35"/>
    <mergeCell ref="F35:G35"/>
    <mergeCell ref="A36:E36"/>
    <mergeCell ref="F36:G36"/>
    <mergeCell ref="H36:I36"/>
    <mergeCell ref="J36:K36"/>
    <mergeCell ref="H35:I35"/>
    <mergeCell ref="J35:K35"/>
    <mergeCell ref="M37:N37"/>
    <mergeCell ref="R37:S37"/>
    <mergeCell ref="A38:E38"/>
    <mergeCell ref="F38:S38"/>
    <mergeCell ref="A37:E37"/>
    <mergeCell ref="F37:G37"/>
    <mergeCell ref="H37:I37"/>
    <mergeCell ref="J37:K37"/>
    <mergeCell ref="M39:N39"/>
    <mergeCell ref="R39:S39"/>
    <mergeCell ref="A39:E39"/>
    <mergeCell ref="F39:G39"/>
    <mergeCell ref="H39:I39"/>
    <mergeCell ref="J39:K39"/>
    <mergeCell ref="M40:N40"/>
    <mergeCell ref="R40:S40"/>
    <mergeCell ref="A41:E41"/>
    <mergeCell ref="F41:S41"/>
    <mergeCell ref="A40:E40"/>
    <mergeCell ref="F40:G40"/>
    <mergeCell ref="H40:I40"/>
    <mergeCell ref="J40:K40"/>
    <mergeCell ref="A42:E42"/>
    <mergeCell ref="F42:G42"/>
    <mergeCell ref="H42:I42"/>
    <mergeCell ref="J42:K42"/>
    <mergeCell ref="A44:E44"/>
    <mergeCell ref="F44:S44"/>
    <mergeCell ref="M42:N42"/>
    <mergeCell ref="R42:S42"/>
    <mergeCell ref="M43:N43"/>
    <mergeCell ref="R43:S43"/>
    <mergeCell ref="A43:E43"/>
    <mergeCell ref="F43:G43"/>
    <mergeCell ref="H43:I43"/>
    <mergeCell ref="J43:K43"/>
    <mergeCell ref="A45:E45"/>
    <mergeCell ref="F45:G45"/>
    <mergeCell ref="H45:I45"/>
    <mergeCell ref="J45:K45"/>
    <mergeCell ref="A46:E46"/>
    <mergeCell ref="F46:G46"/>
    <mergeCell ref="H46:I46"/>
    <mergeCell ref="J46:K46"/>
    <mergeCell ref="M45:N45"/>
    <mergeCell ref="R45:S45"/>
    <mergeCell ref="M46:N46"/>
    <mergeCell ref="R46:S46"/>
    <mergeCell ref="A48:E48"/>
    <mergeCell ref="F48:S48"/>
    <mergeCell ref="A47:E47"/>
    <mergeCell ref="F47:G47"/>
    <mergeCell ref="H47:I47"/>
    <mergeCell ref="J47:K47"/>
    <mergeCell ref="M47:N47"/>
    <mergeCell ref="R47:S47"/>
    <mergeCell ref="A49:E49"/>
    <mergeCell ref="F49:G49"/>
    <mergeCell ref="H49:I49"/>
    <mergeCell ref="J49:K49"/>
    <mergeCell ref="A50:E50"/>
    <mergeCell ref="F50:G50"/>
    <mergeCell ref="H50:I50"/>
    <mergeCell ref="J50:K50"/>
    <mergeCell ref="M49:N49"/>
    <mergeCell ref="R49:S49"/>
    <mergeCell ref="M50:N50"/>
    <mergeCell ref="R50:S50"/>
    <mergeCell ref="M51:N51"/>
    <mergeCell ref="R51:S51"/>
    <mergeCell ref="A52:E52"/>
    <mergeCell ref="F52:S52"/>
    <mergeCell ref="A51:E51"/>
    <mergeCell ref="F51:G51"/>
    <mergeCell ref="H51:I51"/>
    <mergeCell ref="J51:K51"/>
    <mergeCell ref="A53:E53"/>
    <mergeCell ref="F53:G53"/>
    <mergeCell ref="H53:I53"/>
    <mergeCell ref="J53:K53"/>
    <mergeCell ref="A54:E54"/>
    <mergeCell ref="F54:G54"/>
    <mergeCell ref="H54:I54"/>
    <mergeCell ref="J54:K54"/>
    <mergeCell ref="M53:N53"/>
    <mergeCell ref="R53:S53"/>
    <mergeCell ref="M54:N54"/>
    <mergeCell ref="R54:S54"/>
    <mergeCell ref="A56:E56"/>
    <mergeCell ref="F56:S56"/>
    <mergeCell ref="A55:E55"/>
    <mergeCell ref="F55:G55"/>
    <mergeCell ref="H55:I55"/>
    <mergeCell ref="J55:K55"/>
    <mergeCell ref="M55:N55"/>
    <mergeCell ref="R55:S55"/>
    <mergeCell ref="A57:E57"/>
    <mergeCell ref="F57:G57"/>
    <mergeCell ref="H57:I57"/>
    <mergeCell ref="J57:K57"/>
    <mergeCell ref="A58:E58"/>
    <mergeCell ref="F58:G58"/>
    <mergeCell ref="H58:I58"/>
    <mergeCell ref="J58:K58"/>
    <mergeCell ref="M57:N57"/>
    <mergeCell ref="R57:S57"/>
    <mergeCell ref="M58:N58"/>
    <mergeCell ref="R58:S58"/>
    <mergeCell ref="A60:E60"/>
    <mergeCell ref="F60:S60"/>
    <mergeCell ref="A59:E59"/>
    <mergeCell ref="F59:G59"/>
    <mergeCell ref="H59:I59"/>
    <mergeCell ref="J59:K59"/>
    <mergeCell ref="M59:N59"/>
    <mergeCell ref="R59:S59"/>
    <mergeCell ref="A61:E61"/>
    <mergeCell ref="F61:G61"/>
    <mergeCell ref="H61:I61"/>
    <mergeCell ref="J61:K61"/>
    <mergeCell ref="A63:E63"/>
    <mergeCell ref="F63:S63"/>
    <mergeCell ref="M61:N61"/>
    <mergeCell ref="R61:S61"/>
    <mergeCell ref="M62:N62"/>
    <mergeCell ref="R62:S62"/>
    <mergeCell ref="A62:E62"/>
    <mergeCell ref="F62:G62"/>
    <mergeCell ref="H62:I62"/>
    <mergeCell ref="J62:K62"/>
    <mergeCell ref="A64:E64"/>
    <mergeCell ref="F64:G64"/>
    <mergeCell ref="H64:I64"/>
    <mergeCell ref="J64:K64"/>
    <mergeCell ref="M66:N66"/>
    <mergeCell ref="R66:S66"/>
    <mergeCell ref="A65:E65"/>
    <mergeCell ref="F65:G65"/>
    <mergeCell ref="H65:I65"/>
    <mergeCell ref="J65:K65"/>
    <mergeCell ref="M64:N64"/>
    <mergeCell ref="R64:S64"/>
    <mergeCell ref="M65:N65"/>
    <mergeCell ref="R65:S65"/>
    <mergeCell ref="M67:N67"/>
    <mergeCell ref="R67:S67"/>
    <mergeCell ref="A66:E66"/>
    <mergeCell ref="F66:G66"/>
    <mergeCell ref="A67:E67"/>
    <mergeCell ref="F67:G67"/>
    <mergeCell ref="H67:I67"/>
    <mergeCell ref="J67:K67"/>
    <mergeCell ref="H66:I66"/>
    <mergeCell ref="J66:K66"/>
    <mergeCell ref="M68:N68"/>
    <mergeCell ref="R68:S68"/>
    <mergeCell ref="A68:E68"/>
    <mergeCell ref="F68:G68"/>
    <mergeCell ref="H68:I68"/>
    <mergeCell ref="J68:K68"/>
    <mergeCell ref="M85:N85"/>
    <mergeCell ref="R85:S85"/>
    <mergeCell ref="M86:N86"/>
    <mergeCell ref="R86:S86"/>
    <mergeCell ref="M87:N87"/>
    <mergeCell ref="R87:S87"/>
    <mergeCell ref="A86:E86"/>
    <mergeCell ref="F86:G86"/>
    <mergeCell ref="H86:I86"/>
    <mergeCell ref="J86:K86"/>
    <mergeCell ref="A87:E87"/>
    <mergeCell ref="F87:G87"/>
    <mergeCell ref="H87:I87"/>
    <mergeCell ref="J87:K87"/>
    <mergeCell ref="A85:E85"/>
    <mergeCell ref="F85:G85"/>
    <mergeCell ref="H85:I85"/>
    <mergeCell ref="J85:K85"/>
    <mergeCell ref="A69:E69"/>
    <mergeCell ref="F69:S69"/>
    <mergeCell ref="A84:E84"/>
    <mergeCell ref="F84:G84"/>
    <mergeCell ref="H84:I84"/>
    <mergeCell ref="J84:K84"/>
    <mergeCell ref="M84:N84"/>
    <mergeCell ref="R84:S84"/>
    <mergeCell ref="A70:E70"/>
    <mergeCell ref="F70:G70"/>
    <mergeCell ref="H70:I70"/>
    <mergeCell ref="J70:K70"/>
    <mergeCell ref="M72:N72"/>
    <mergeCell ref="R72:S72"/>
    <mergeCell ref="M70:N70"/>
    <mergeCell ref="R70:S70"/>
    <mergeCell ref="M71:N71"/>
    <mergeCell ref="R71:S71"/>
    <mergeCell ref="A71:E71"/>
    <mergeCell ref="F71:G71"/>
    <mergeCell ref="H71:I71"/>
    <mergeCell ref="J71:K71"/>
    <mergeCell ref="A73:E73"/>
    <mergeCell ref="F73:S73"/>
    <mergeCell ref="A72:E72"/>
    <mergeCell ref="F72:G72"/>
    <mergeCell ref="H72:I72"/>
    <mergeCell ref="J72:K72"/>
    <mergeCell ref="A74:E74"/>
    <mergeCell ref="F74:G74"/>
    <mergeCell ref="H74:I74"/>
    <mergeCell ref="J74:K74"/>
    <mergeCell ref="A75:E75"/>
    <mergeCell ref="F75:G75"/>
    <mergeCell ref="H75:I75"/>
    <mergeCell ref="J75:K75"/>
    <mergeCell ref="M74:N74"/>
    <mergeCell ref="R74:S74"/>
    <mergeCell ref="M75:N75"/>
    <mergeCell ref="R75:S75"/>
    <mergeCell ref="A77:E77"/>
    <mergeCell ref="F77:S77"/>
    <mergeCell ref="A76:E76"/>
    <mergeCell ref="F76:G76"/>
    <mergeCell ref="H76:I76"/>
    <mergeCell ref="J76:K76"/>
    <mergeCell ref="M76:N76"/>
    <mergeCell ref="R76:S76"/>
    <mergeCell ref="A78:E78"/>
    <mergeCell ref="F78:G78"/>
    <mergeCell ref="H78:I78"/>
    <mergeCell ref="J78:K78"/>
    <mergeCell ref="M80:N80"/>
    <mergeCell ref="R80:S80"/>
    <mergeCell ref="A79:E79"/>
    <mergeCell ref="F79:G79"/>
    <mergeCell ref="H79:I79"/>
    <mergeCell ref="J79:K79"/>
    <mergeCell ref="M78:N78"/>
    <mergeCell ref="R78:S78"/>
    <mergeCell ref="M79:N79"/>
    <mergeCell ref="R79:S79"/>
    <mergeCell ref="M81:N81"/>
    <mergeCell ref="R81:S81"/>
    <mergeCell ref="A80:E80"/>
    <mergeCell ref="F80:G80"/>
    <mergeCell ref="A81:E81"/>
    <mergeCell ref="F81:G81"/>
    <mergeCell ref="H81:I81"/>
    <mergeCell ref="J81:K81"/>
    <mergeCell ref="H80:I80"/>
    <mergeCell ref="J80:K80"/>
    <mergeCell ref="M82:N82"/>
    <mergeCell ref="R82:S82"/>
    <mergeCell ref="A88:E88"/>
    <mergeCell ref="F88:S88"/>
    <mergeCell ref="A82:E82"/>
    <mergeCell ref="F82:G82"/>
    <mergeCell ref="H82:I82"/>
    <mergeCell ref="J82:K82"/>
    <mergeCell ref="A83:E83"/>
    <mergeCell ref="F83:S83"/>
    <mergeCell ref="A89:E89"/>
    <mergeCell ref="F89:G89"/>
    <mergeCell ref="H89:I89"/>
    <mergeCell ref="J89:K89"/>
    <mergeCell ref="A90:E90"/>
    <mergeCell ref="F90:G90"/>
    <mergeCell ref="H90:I90"/>
    <mergeCell ref="J90:K90"/>
    <mergeCell ref="H91:I91"/>
    <mergeCell ref="J91:K91"/>
    <mergeCell ref="M89:N89"/>
    <mergeCell ref="R89:S89"/>
    <mergeCell ref="M90:N90"/>
    <mergeCell ref="R90:S90"/>
    <mergeCell ref="M91:N91"/>
    <mergeCell ref="R91:S91"/>
    <mergeCell ref="A91:E91"/>
    <mergeCell ref="F91:G91"/>
    <mergeCell ref="A92:E92"/>
    <mergeCell ref="F92:G92"/>
    <mergeCell ref="A93:E93"/>
    <mergeCell ref="F93:S93"/>
    <mergeCell ref="M92:N92"/>
    <mergeCell ref="R92:S92"/>
    <mergeCell ref="H92:I92"/>
    <mergeCell ref="J92:K92"/>
    <mergeCell ref="A94:E94"/>
    <mergeCell ref="F94:G94"/>
    <mergeCell ref="H94:I94"/>
    <mergeCell ref="J94:K94"/>
    <mergeCell ref="A96:E96"/>
    <mergeCell ref="F96:S96"/>
    <mergeCell ref="M94:N94"/>
    <mergeCell ref="R94:S94"/>
    <mergeCell ref="M95:N95"/>
    <mergeCell ref="R95:S95"/>
    <mergeCell ref="A95:E95"/>
    <mergeCell ref="F95:G95"/>
    <mergeCell ref="H95:I95"/>
    <mergeCell ref="J95:K95"/>
    <mergeCell ref="A97:E97"/>
    <mergeCell ref="F97:G97"/>
    <mergeCell ref="H97:I97"/>
    <mergeCell ref="J97:K97"/>
    <mergeCell ref="M99:N99"/>
    <mergeCell ref="R99:S99"/>
    <mergeCell ref="A98:E98"/>
    <mergeCell ref="F98:G98"/>
    <mergeCell ref="H98:I98"/>
    <mergeCell ref="J98:K98"/>
    <mergeCell ref="A99:E99"/>
    <mergeCell ref="F99:G99"/>
    <mergeCell ref="H99:I99"/>
    <mergeCell ref="J99:K99"/>
    <mergeCell ref="M97:N97"/>
    <mergeCell ref="R97:S97"/>
    <mergeCell ref="M98:N98"/>
    <mergeCell ref="R98:S98"/>
    <mergeCell ref="M100:N100"/>
    <mergeCell ref="R100:S100"/>
    <mergeCell ref="A101:E101"/>
    <mergeCell ref="F101:S101"/>
    <mergeCell ref="A100:E100"/>
    <mergeCell ref="F100:G100"/>
    <mergeCell ref="H100:I100"/>
    <mergeCell ref="J100:K100"/>
    <mergeCell ref="A102:E102"/>
    <mergeCell ref="F102:G102"/>
    <mergeCell ref="H102:I102"/>
    <mergeCell ref="J102:K102"/>
    <mergeCell ref="M104:N104"/>
    <mergeCell ref="R104:S104"/>
    <mergeCell ref="A103:E103"/>
    <mergeCell ref="F103:G103"/>
    <mergeCell ref="H103:I103"/>
    <mergeCell ref="J103:K103"/>
    <mergeCell ref="M102:N102"/>
    <mergeCell ref="R102:S102"/>
    <mergeCell ref="M103:N103"/>
    <mergeCell ref="R103:S103"/>
    <mergeCell ref="M105:N105"/>
    <mergeCell ref="R105:S105"/>
    <mergeCell ref="A104:E104"/>
    <mergeCell ref="F104:G104"/>
    <mergeCell ref="A105:E105"/>
    <mergeCell ref="F105:G105"/>
    <mergeCell ref="H105:I105"/>
    <mergeCell ref="J105:K105"/>
    <mergeCell ref="H104:I104"/>
    <mergeCell ref="J104:K104"/>
    <mergeCell ref="H107:I107"/>
    <mergeCell ref="J107:K107"/>
    <mergeCell ref="A106:E106"/>
    <mergeCell ref="F106:S106"/>
    <mergeCell ref="H109:I109"/>
    <mergeCell ref="J109:K109"/>
    <mergeCell ref="M107:N107"/>
    <mergeCell ref="R107:S107"/>
    <mergeCell ref="M108:N108"/>
    <mergeCell ref="R108:S108"/>
    <mergeCell ref="M109:N109"/>
    <mergeCell ref="R109:S109"/>
    <mergeCell ref="H108:I108"/>
    <mergeCell ref="J108:K108"/>
    <mergeCell ref="M110:N110"/>
    <mergeCell ref="R110:S110"/>
    <mergeCell ref="A111:E111"/>
    <mergeCell ref="F111:S111"/>
    <mergeCell ref="A110:E110"/>
    <mergeCell ref="F110:G110"/>
    <mergeCell ref="H110:I110"/>
    <mergeCell ref="J110:K110"/>
    <mergeCell ref="M112:N112"/>
    <mergeCell ref="R112:S112"/>
    <mergeCell ref="A113:E113"/>
    <mergeCell ref="F113:G113"/>
    <mergeCell ref="H113:I113"/>
    <mergeCell ref="J113:K113"/>
    <mergeCell ref="A112:E112"/>
    <mergeCell ref="F112:G112"/>
    <mergeCell ref="H112:I112"/>
    <mergeCell ref="J112:K112"/>
    <mergeCell ref="H115:I115"/>
    <mergeCell ref="J115:K115"/>
    <mergeCell ref="M115:N115"/>
    <mergeCell ref="R115:S115"/>
    <mergeCell ref="A115:E115"/>
    <mergeCell ref="F115:G115"/>
    <mergeCell ref="A109:E109"/>
    <mergeCell ref="F109:G109"/>
    <mergeCell ref="A108:E108"/>
    <mergeCell ref="F108:G108"/>
    <mergeCell ref="A107:E107"/>
    <mergeCell ref="F107:G107"/>
    <mergeCell ref="A118:E118"/>
    <mergeCell ref="F118:G118"/>
    <mergeCell ref="H118:I118"/>
    <mergeCell ref="J118:K118"/>
    <mergeCell ref="A119:E119"/>
    <mergeCell ref="F119:G119"/>
    <mergeCell ref="H119:I119"/>
    <mergeCell ref="J119:K119"/>
    <mergeCell ref="M118:N118"/>
    <mergeCell ref="R118:S118"/>
    <mergeCell ref="M119:N119"/>
    <mergeCell ref="R119:S119"/>
    <mergeCell ref="M120:N120"/>
    <mergeCell ref="R120:S120"/>
    <mergeCell ref="A120:E120"/>
    <mergeCell ref="F120:G120"/>
    <mergeCell ref="H120:I120"/>
    <mergeCell ref="J120:K120"/>
    <mergeCell ref="A121:E121"/>
    <mergeCell ref="F121:S121"/>
    <mergeCell ref="A122:E122"/>
    <mergeCell ref="F122:G122"/>
    <mergeCell ref="H122:I122"/>
    <mergeCell ref="J122:K122"/>
    <mergeCell ref="M122:N122"/>
    <mergeCell ref="R122:S122"/>
    <mergeCell ref="A123:E123"/>
    <mergeCell ref="F123:G123"/>
    <mergeCell ref="H123:I123"/>
    <mergeCell ref="J123:K123"/>
    <mergeCell ref="M125:N125"/>
    <mergeCell ref="R125:S125"/>
    <mergeCell ref="A124:E124"/>
    <mergeCell ref="F124:G124"/>
    <mergeCell ref="H124:I124"/>
    <mergeCell ref="J124:K124"/>
    <mergeCell ref="A125:E125"/>
    <mergeCell ref="F125:G125"/>
    <mergeCell ref="H125:I125"/>
    <mergeCell ref="J125:K125"/>
    <mergeCell ref="M123:N123"/>
    <mergeCell ref="R123:S123"/>
    <mergeCell ref="M124:N124"/>
    <mergeCell ref="R124:S124"/>
    <mergeCell ref="A126:E126"/>
    <mergeCell ref="F126:S126"/>
    <mergeCell ref="A127:E127"/>
    <mergeCell ref="F127:G127"/>
    <mergeCell ref="H127:I127"/>
    <mergeCell ref="J127:K127"/>
    <mergeCell ref="M127:N127"/>
    <mergeCell ref="R127:S127"/>
    <mergeCell ref="A128:E128"/>
    <mergeCell ref="F128:G128"/>
    <mergeCell ref="H128:I128"/>
    <mergeCell ref="J128:K128"/>
    <mergeCell ref="M130:N130"/>
    <mergeCell ref="R130:S130"/>
    <mergeCell ref="A129:E129"/>
    <mergeCell ref="F129:G129"/>
    <mergeCell ref="H129:I129"/>
    <mergeCell ref="J129:K129"/>
    <mergeCell ref="A130:E130"/>
    <mergeCell ref="F130:G130"/>
    <mergeCell ref="H130:I130"/>
    <mergeCell ref="J130:K130"/>
    <mergeCell ref="M128:N128"/>
    <mergeCell ref="R128:S128"/>
    <mergeCell ref="M129:N129"/>
    <mergeCell ref="R129:S129"/>
    <mergeCell ref="A135:E135"/>
    <mergeCell ref="F135:S135"/>
    <mergeCell ref="A136:E136"/>
    <mergeCell ref="F136:G136"/>
    <mergeCell ref="H136:I136"/>
    <mergeCell ref="J136:K136"/>
    <mergeCell ref="M136:N136"/>
    <mergeCell ref="R136:S136"/>
    <mergeCell ref="A137:E137"/>
    <mergeCell ref="F137:G137"/>
    <mergeCell ref="H137:I137"/>
    <mergeCell ref="J137:K137"/>
    <mergeCell ref="A138:E138"/>
    <mergeCell ref="F138:G138"/>
    <mergeCell ref="H138:I138"/>
    <mergeCell ref="J138:K138"/>
    <mergeCell ref="M137:N137"/>
    <mergeCell ref="R137:S137"/>
    <mergeCell ref="M138:N138"/>
    <mergeCell ref="R138:S138"/>
    <mergeCell ref="M139:N139"/>
    <mergeCell ref="R139:S139"/>
    <mergeCell ref="A139:E139"/>
    <mergeCell ref="F139:G139"/>
    <mergeCell ref="H139:I139"/>
    <mergeCell ref="J139:K139"/>
    <mergeCell ref="A140:E140"/>
    <mergeCell ref="F140:S140"/>
    <mergeCell ref="A141:E141"/>
    <mergeCell ref="F141:G141"/>
    <mergeCell ref="H141:I141"/>
    <mergeCell ref="J141:K141"/>
    <mergeCell ref="M141:N141"/>
    <mergeCell ref="R141:S141"/>
    <mergeCell ref="A142:E142"/>
    <mergeCell ref="F142:G142"/>
    <mergeCell ref="H142:I142"/>
    <mergeCell ref="J142:K142"/>
    <mergeCell ref="A143:E143"/>
    <mergeCell ref="F143:G143"/>
    <mergeCell ref="H143:I143"/>
    <mergeCell ref="J143:K143"/>
    <mergeCell ref="M142:N142"/>
    <mergeCell ref="R142:S142"/>
    <mergeCell ref="M143:N143"/>
    <mergeCell ref="R143:S143"/>
    <mergeCell ref="M144:N144"/>
    <mergeCell ref="R144:S144"/>
    <mergeCell ref="A144:E144"/>
    <mergeCell ref="F144:G144"/>
    <mergeCell ref="H144:I144"/>
    <mergeCell ref="J144:K144"/>
    <mergeCell ref="A145:E145"/>
    <mergeCell ref="F145:S145"/>
    <mergeCell ref="A146:E146"/>
    <mergeCell ref="F146:G146"/>
    <mergeCell ref="H146:I146"/>
    <mergeCell ref="J146:K146"/>
    <mergeCell ref="M146:N146"/>
    <mergeCell ref="R146:S146"/>
    <mergeCell ref="A147:E147"/>
    <mergeCell ref="F147:G147"/>
    <mergeCell ref="H147:I147"/>
    <mergeCell ref="J147:K147"/>
    <mergeCell ref="M149:N149"/>
    <mergeCell ref="R149:S149"/>
    <mergeCell ref="A148:E148"/>
    <mergeCell ref="F148:G148"/>
    <mergeCell ref="H148:I148"/>
    <mergeCell ref="J148:K148"/>
    <mergeCell ref="A149:E149"/>
    <mergeCell ref="F149:G149"/>
    <mergeCell ref="H149:I149"/>
    <mergeCell ref="J149:K149"/>
    <mergeCell ref="M147:N147"/>
    <mergeCell ref="R147:S147"/>
    <mergeCell ref="M148:N148"/>
    <mergeCell ref="R148:S148"/>
    <mergeCell ref="A150:E150"/>
    <mergeCell ref="F150:S150"/>
    <mergeCell ref="A151:E151"/>
    <mergeCell ref="F151:G151"/>
    <mergeCell ref="H151:I151"/>
    <mergeCell ref="J151:K151"/>
    <mergeCell ref="M151:N151"/>
    <mergeCell ref="R151:S151"/>
    <mergeCell ref="A152:E152"/>
    <mergeCell ref="F152:G152"/>
    <mergeCell ref="H152:I152"/>
    <mergeCell ref="J152:K152"/>
    <mergeCell ref="A153:E153"/>
    <mergeCell ref="F153:G153"/>
    <mergeCell ref="H153:I153"/>
    <mergeCell ref="J153:K153"/>
    <mergeCell ref="M152:N152"/>
    <mergeCell ref="R152:S152"/>
    <mergeCell ref="M153:N153"/>
    <mergeCell ref="R153:S153"/>
    <mergeCell ref="A154:E154"/>
    <mergeCell ref="F154:S154"/>
    <mergeCell ref="A155:E155"/>
    <mergeCell ref="F155:G155"/>
    <mergeCell ref="H155:I155"/>
    <mergeCell ref="J155:K155"/>
    <mergeCell ref="M155:N155"/>
    <mergeCell ref="R155:S155"/>
    <mergeCell ref="A156:E156"/>
    <mergeCell ref="F156:G156"/>
    <mergeCell ref="H156:I156"/>
    <mergeCell ref="J156:K156"/>
    <mergeCell ref="M158:N158"/>
    <mergeCell ref="R158:S158"/>
    <mergeCell ref="A157:E157"/>
    <mergeCell ref="F157:G157"/>
    <mergeCell ref="H157:I157"/>
    <mergeCell ref="J157:K157"/>
    <mergeCell ref="M156:N156"/>
    <mergeCell ref="R156:S156"/>
    <mergeCell ref="M157:N157"/>
    <mergeCell ref="R157:S157"/>
    <mergeCell ref="M159:N159"/>
    <mergeCell ref="R159:S159"/>
    <mergeCell ref="A158:E158"/>
    <mergeCell ref="F158:G158"/>
    <mergeCell ref="A159:E159"/>
    <mergeCell ref="F159:G159"/>
    <mergeCell ref="H159:I159"/>
    <mergeCell ref="J159:K159"/>
    <mergeCell ref="H158:I158"/>
    <mergeCell ref="J158:K158"/>
    <mergeCell ref="A160:E160"/>
    <mergeCell ref="F160:S160"/>
    <mergeCell ref="A161:E161"/>
    <mergeCell ref="F161:G161"/>
    <mergeCell ref="H161:I161"/>
    <mergeCell ref="J161:K161"/>
    <mergeCell ref="M161:N161"/>
    <mergeCell ref="R161:S161"/>
    <mergeCell ref="A162:E162"/>
    <mergeCell ref="F162:G162"/>
    <mergeCell ref="H162:I162"/>
    <mergeCell ref="J162:K162"/>
    <mergeCell ref="M164:N164"/>
    <mergeCell ref="R164:S164"/>
    <mergeCell ref="A163:E163"/>
    <mergeCell ref="F163:G163"/>
    <mergeCell ref="H163:I163"/>
    <mergeCell ref="J163:K163"/>
    <mergeCell ref="M162:N162"/>
    <mergeCell ref="R162:S162"/>
    <mergeCell ref="M163:N163"/>
    <mergeCell ref="R163:S163"/>
    <mergeCell ref="M165:N165"/>
    <mergeCell ref="R165:S165"/>
    <mergeCell ref="A164:E164"/>
    <mergeCell ref="F164:G164"/>
    <mergeCell ref="A165:E165"/>
    <mergeCell ref="F165:G165"/>
    <mergeCell ref="H165:I165"/>
    <mergeCell ref="J165:K165"/>
    <mergeCell ref="H164:I164"/>
    <mergeCell ref="J164:K164"/>
    <mergeCell ref="A166:E166"/>
    <mergeCell ref="F166:S166"/>
    <mergeCell ref="A167:E167"/>
    <mergeCell ref="F167:G167"/>
    <mergeCell ref="H167:I167"/>
    <mergeCell ref="J167:K167"/>
    <mergeCell ref="M167:N167"/>
    <mergeCell ref="R167:S167"/>
    <mergeCell ref="A168:E168"/>
    <mergeCell ref="F168:G168"/>
    <mergeCell ref="H168:I168"/>
    <mergeCell ref="J168:K168"/>
    <mergeCell ref="M170:N170"/>
    <mergeCell ref="R170:S170"/>
    <mergeCell ref="A169:E169"/>
    <mergeCell ref="F169:G169"/>
    <mergeCell ref="H169:I169"/>
    <mergeCell ref="J169:K169"/>
    <mergeCell ref="A170:E170"/>
    <mergeCell ref="F170:G170"/>
    <mergeCell ref="H170:I170"/>
    <mergeCell ref="J170:K170"/>
    <mergeCell ref="M168:N168"/>
    <mergeCell ref="R168:S168"/>
    <mergeCell ref="M169:N169"/>
    <mergeCell ref="R169:S169"/>
    <mergeCell ref="A171:E171"/>
    <mergeCell ref="F171:S171"/>
    <mergeCell ref="A172:E172"/>
    <mergeCell ref="F172:G172"/>
    <mergeCell ref="H172:I172"/>
    <mergeCell ref="J172:K172"/>
    <mergeCell ref="M172:N172"/>
    <mergeCell ref="R172:S172"/>
    <mergeCell ref="A173:E173"/>
    <mergeCell ref="F173:G173"/>
    <mergeCell ref="H173:I173"/>
    <mergeCell ref="J173:K173"/>
    <mergeCell ref="A174:E174"/>
    <mergeCell ref="F174:G174"/>
    <mergeCell ref="H174:I174"/>
    <mergeCell ref="J174:K174"/>
    <mergeCell ref="M173:N173"/>
    <mergeCell ref="R173:S173"/>
    <mergeCell ref="M174:N174"/>
    <mergeCell ref="R174:S174"/>
    <mergeCell ref="M175:N175"/>
    <mergeCell ref="R175:S175"/>
    <mergeCell ref="A175:E175"/>
    <mergeCell ref="F175:G175"/>
    <mergeCell ref="H175:I175"/>
    <mergeCell ref="J175:K175"/>
    <mergeCell ref="A176:E176"/>
    <mergeCell ref="F176:S176"/>
    <mergeCell ref="A177:E177"/>
    <mergeCell ref="F177:G177"/>
    <mergeCell ref="H177:I177"/>
    <mergeCell ref="J177:K177"/>
    <mergeCell ref="M177:N177"/>
    <mergeCell ref="R177:S177"/>
    <mergeCell ref="A178:E178"/>
    <mergeCell ref="F178:G178"/>
    <mergeCell ref="H178:I178"/>
    <mergeCell ref="J178:K178"/>
    <mergeCell ref="M180:N180"/>
    <mergeCell ref="R180:S180"/>
    <mergeCell ref="A179:E179"/>
    <mergeCell ref="F179:G179"/>
    <mergeCell ref="H179:I179"/>
    <mergeCell ref="J179:K179"/>
    <mergeCell ref="A11:E11"/>
    <mergeCell ref="F11:S11"/>
    <mergeCell ref="A180:E180"/>
    <mergeCell ref="F180:G180"/>
    <mergeCell ref="H180:I180"/>
    <mergeCell ref="J180:K180"/>
    <mergeCell ref="M178:N178"/>
    <mergeCell ref="R178:S178"/>
    <mergeCell ref="M179:N179"/>
    <mergeCell ref="R179:S179"/>
    <mergeCell ref="A12:E12"/>
    <mergeCell ref="F12:G12"/>
    <mergeCell ref="H12:I12"/>
    <mergeCell ref="J12:K12"/>
    <mergeCell ref="M14:N14"/>
    <mergeCell ref="R14:S14"/>
    <mergeCell ref="A13:E13"/>
    <mergeCell ref="F13:G13"/>
    <mergeCell ref="H13:I13"/>
    <mergeCell ref="J13:K13"/>
    <mergeCell ref="A14:E14"/>
    <mergeCell ref="F14:G14"/>
    <mergeCell ref="H14:I14"/>
    <mergeCell ref="J14:K14"/>
    <mergeCell ref="M12:N12"/>
    <mergeCell ref="R12:S12"/>
    <mergeCell ref="M13:N13"/>
    <mergeCell ref="R13:S13"/>
  </mergeCells>
  <conditionalFormatting sqref="J33:K37 J64:K68 J155:K159 J161:K165 J78:K82 J8:K10 J12:K14 J16:K19 J21:K23 J25:K27 J29:K31 J39:K40 J42:K43 J45:K47 J49:K51 J53:K55 J57:K59 J61:K62 J70:K72 J74:K76 J84:K87 J89:K92 J94:K95 J97:K100 J102:K105 J107:K110 J112:K115 J117:K120 J122:K125 J127:K130 J132:K134 J136:K139 J141:K144 J146:K149 J151:K153 J167:K170 J172:K175 J177:K180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35"/>
  <sheetViews>
    <sheetView workbookViewId="0" topLeftCell="A1">
      <selection activeCell="G3" sqref="G3:M3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00390625" style="0" customWidth="1"/>
    <col min="6" max="6" width="7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7.8515625" style="0" customWidth="1"/>
    <col min="13" max="14" width="6.57421875" style="0" customWidth="1"/>
    <col min="15" max="16" width="6.421875" style="0" customWidth="1"/>
    <col min="17" max="17" width="6.7109375" style="0" customWidth="1"/>
    <col min="18" max="19" width="5.8515625" style="0" customWidth="1"/>
  </cols>
  <sheetData>
    <row r="1" spans="1:17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80"/>
    </row>
    <row r="2" spans="1:17" ht="13.5" thickBo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</row>
    <row r="3" spans="1:17" ht="13.5" thickBot="1">
      <c r="A3" s="382" t="s">
        <v>189</v>
      </c>
      <c r="B3" s="383"/>
      <c r="C3" s="383"/>
      <c r="D3" s="383"/>
      <c r="E3" s="383"/>
      <c r="F3" s="384"/>
      <c r="G3" s="387"/>
      <c r="H3" s="388"/>
      <c r="I3" s="388"/>
      <c r="J3" s="388"/>
      <c r="K3" s="388"/>
      <c r="L3" s="388"/>
      <c r="M3" s="389"/>
      <c r="N3" s="385" t="s">
        <v>84</v>
      </c>
      <c r="O3" s="386"/>
      <c r="P3" s="383" t="str">
        <f>'[1]p1'!$H$4</f>
        <v>2006.2</v>
      </c>
      <c r="Q3" s="384"/>
    </row>
    <row r="4" spans="1:17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</row>
    <row r="5" spans="1:17" s="8" customFormat="1" ht="12.75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</row>
    <row r="6" spans="1:17" s="1" customFormat="1" ht="12.75">
      <c r="A6" s="5" t="s">
        <v>31</v>
      </c>
      <c r="B6" s="6" t="s">
        <v>32</v>
      </c>
      <c r="C6" s="6" t="s">
        <v>33</v>
      </c>
      <c r="D6" s="6" t="s">
        <v>34</v>
      </c>
      <c r="E6" s="6" t="s">
        <v>35</v>
      </c>
      <c r="F6" s="6" t="s">
        <v>23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41</v>
      </c>
      <c r="M6" s="5" t="s">
        <v>42</v>
      </c>
      <c r="N6" s="6" t="s">
        <v>43</v>
      </c>
      <c r="O6" s="6" t="s">
        <v>44</v>
      </c>
      <c r="P6" s="6" t="s">
        <v>45</v>
      </c>
      <c r="Q6" s="6" t="s">
        <v>20</v>
      </c>
    </row>
    <row r="7" spans="1:17" s="4" customFormat="1" ht="11.25">
      <c r="A7" s="483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</row>
    <row r="8" spans="1:19" s="34" customFormat="1" ht="11.25">
      <c r="A8" s="398" t="str">
        <f>T('[1]p1'!$C$13:$G$13)</f>
        <v>Alciônio Saldanha de Oliveira</v>
      </c>
      <c r="B8" s="399"/>
      <c r="C8" s="399"/>
      <c r="D8" s="399"/>
      <c r="E8" s="420"/>
      <c r="F8" s="477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31"/>
      <c r="S8" s="31"/>
    </row>
    <row r="9" spans="1:17" s="2" customFormat="1" ht="11.25">
      <c r="A9" s="24">
        <f>IF('[1]p1'!$A$406&lt;&gt;0,'[1]p1'!$A$406,"")</f>
      </c>
      <c r="B9" s="24">
        <f>IF('[1]p1'!$B$406&lt;&gt;0,'[1]p1'!$B$406,"")</f>
      </c>
      <c r="C9" s="24">
        <f>IF('[1]p1'!$C$406&lt;&gt;0,'[1]p1'!$C$406,"")</f>
      </c>
      <c r="D9" s="24">
        <f>IF('[1]p1'!$D$406&lt;&gt;0,'[1]p1'!$D$406,"")</f>
        <v>180</v>
      </c>
      <c r="E9" s="24">
        <f>IF('[1]p1'!$E$406&lt;&gt;0,'[1]p1'!$E$406,"")</f>
      </c>
      <c r="F9" s="24">
        <f>IF('[1]p1'!$F$406&lt;&gt;0,'[1]p1'!$F$406,"")</f>
        <v>360</v>
      </c>
      <c r="G9" s="24">
        <f>IF('[1]p1'!$G$406&lt;&gt;0,'[1]p1'!$G$406,"")</f>
        <v>152</v>
      </c>
      <c r="H9" s="24">
        <f>IF('[1]p1'!$H$406&lt;&gt;0,'[1]p1'!$H$406,"")</f>
      </c>
      <c r="I9" s="24">
        <f>IF('[1]p1'!$I$406&lt;&gt;0,'[1]p1'!$I$406,"")</f>
      </c>
      <c r="J9" s="24">
        <f>IF('[1]p1'!$J$406&lt;&gt;0,'[1]p1'!$J$406,"")</f>
      </c>
      <c r="K9" s="24">
        <f>IF('[1]p1'!$K$406&lt;&gt;0,'[1]p1'!$K$406,"")</f>
      </c>
      <c r="L9" s="24">
        <f>IF('[1]p1'!$L$406&lt;&gt;0,'[1]p1'!$L$406,"")</f>
      </c>
      <c r="M9" s="24" t="str">
        <f>IF('[1]p1'!$A$409&lt;&gt;0,'[1]p1'!$A$409," ")</f>
        <v> </v>
      </c>
      <c r="N9" s="24">
        <f>IF('[1]p1'!$B$409&lt;&gt;0,'[1]p1'!$B$409," ")</f>
        <v>90</v>
      </c>
      <c r="O9" s="24">
        <f>IF('[1]p1'!$C$409&lt;&gt;0,'[1]p1'!$C$409," ")</f>
        <v>8</v>
      </c>
      <c r="P9" s="24">
        <f>IF('[1]p1'!$D$409&lt;&gt;0,'[1]p1'!$D$409," ")</f>
        <v>20</v>
      </c>
      <c r="Q9" s="24">
        <f>IF('[1]p1'!$E$409&lt;&gt;0,'[1]p1'!$E$409," ")</f>
        <v>810</v>
      </c>
    </row>
    <row r="10" spans="1:17" s="2" customFormat="1" ht="11.25">
      <c r="A10" s="479"/>
      <c r="B10" s="479"/>
      <c r="C10" s="479"/>
      <c r="D10" s="479"/>
      <c r="E10" s="479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</row>
    <row r="11" spans="1:17" s="34" customFormat="1" ht="11.25">
      <c r="A11" s="422" t="str">
        <f>T('[1]p2'!$C$13:$G$13)</f>
        <v>Alexsandro Bezerra Cavalcanti</v>
      </c>
      <c r="B11" s="422"/>
      <c r="C11" s="422"/>
      <c r="D11" s="422"/>
      <c r="E11" s="422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</row>
    <row r="12" spans="1:17" s="2" customFormat="1" ht="11.25">
      <c r="A12" s="24">
        <f>IF('[1]p2'!$A$406&lt;&gt;0,'[1]p2'!$A$406,"")</f>
        <v>1040</v>
      </c>
      <c r="B12" s="24">
        <f>IF('[1]p2'!$B$406&lt;&gt;0,'[1]p2'!$B$406,"")</f>
      </c>
      <c r="C12" s="24">
        <f>IF('[1]p2'!$C$406&lt;&gt;0,'[1]p2'!$C$406,"")</f>
      </c>
      <c r="D12" s="24">
        <f>IF('[1]p2'!$D$406&lt;&gt;0,'[1]p2'!$D$406,"")</f>
      </c>
      <c r="E12" s="24">
        <f>IF('[1]p2'!$E$406&lt;&gt;0,'[1]p2'!$E$406,"")</f>
      </c>
      <c r="F12" s="24">
        <f>IF('[1]p2'!$F$406&lt;&gt;0,'[1]p2'!$F$406,"")</f>
      </c>
      <c r="G12" s="24">
        <f>IF('[1]p2'!$G$406&lt;&gt;0,'[1]p2'!$G$406,"")</f>
      </c>
      <c r="H12" s="24">
        <f>IF('[1]p2'!$H$406&lt;&gt;0,'[1]p2'!$H$406,"")</f>
      </c>
      <c r="I12" s="24">
        <f>IF('[1]p2'!$I$406&lt;&gt;0,'[1]p2'!$I$406,"")</f>
      </c>
      <c r="J12" s="24">
        <f>IF('[1]p2'!$J$406&lt;&gt;0,'[1]p2'!$J$406,"")</f>
      </c>
      <c r="K12" s="24">
        <f>IF('[1]p2'!$K$406&lt;&gt;0,'[1]p2'!$K$406,"")</f>
      </c>
      <c r="L12" s="24">
        <f>IF('[1]p2'!$L$406&lt;&gt;0,'[1]p2'!$L$406,"")</f>
      </c>
      <c r="M12" s="24" t="str">
        <f>IF('[1]p2'!$A$409&lt;&gt;0,'[1]p2'!$A$409," ")</f>
        <v> </v>
      </c>
      <c r="N12" s="24" t="str">
        <f>IF('[1]p2'!$B$409&lt;&gt;0,'[1]p2'!$B$409," ")</f>
        <v> </v>
      </c>
      <c r="O12" s="24" t="str">
        <f>IF('[1]p2'!$C$409&lt;&gt;0,'[1]p2'!$C$409," ")</f>
        <v> </v>
      </c>
      <c r="P12" s="24" t="str">
        <f>IF('[1]p2'!$D$409&lt;&gt;0,'[1]p2'!$D$409," ")</f>
        <v> </v>
      </c>
      <c r="Q12" s="24">
        <f>IF('[1]p2'!$E$409&lt;&gt;0,'[1]p2'!$E$409," ")</f>
        <v>1040</v>
      </c>
    </row>
    <row r="13" spans="1:17" s="2" customFormat="1" ht="11.25">
      <c r="A13" s="479"/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</row>
    <row r="14" spans="1:17" s="34" customFormat="1" ht="11.25">
      <c r="A14" s="422" t="str">
        <f>T('[1]p3'!$C$13:$G$13)</f>
        <v>Amanda dos Santos Gomes</v>
      </c>
      <c r="B14" s="422"/>
      <c r="C14" s="422"/>
      <c r="D14" s="422"/>
      <c r="E14" s="422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</row>
    <row r="15" spans="1:17" s="2" customFormat="1" ht="11.25">
      <c r="A15" s="24">
        <f>IF('[1]p3'!$A$406&lt;&gt;0,'[1]p3'!$A$406,"")</f>
        <v>480</v>
      </c>
      <c r="B15" s="24">
        <f>IF('[1]p3'!$B$406&lt;&gt;0,'[1]p3'!$B$406,"")</f>
      </c>
      <c r="C15" s="24">
        <f>IF('[1]p3'!$C$406&lt;&gt;0,'[1]p3'!$C$406,"")</f>
        <v>60</v>
      </c>
      <c r="D15" s="24">
        <f>IF('[1]p3'!$D$406&lt;&gt;0,'[1]p3'!$D$406,"")</f>
        <v>75</v>
      </c>
      <c r="E15" s="24">
        <f>IF('[1]p3'!$E$406&lt;&gt;0,'[1]p3'!$E$406,"")</f>
      </c>
      <c r="F15" s="24">
        <f>IF('[1]p3'!$F$406&lt;&gt;0,'[1]p3'!$F$406,"")</f>
        <v>150</v>
      </c>
      <c r="G15" s="24">
        <f>IF('[1]p3'!$G$406&lt;&gt;0,'[1]p3'!$G$406,"")</f>
        <v>60</v>
      </c>
      <c r="H15" s="24">
        <f>IF('[1]p3'!$H$406&lt;&gt;0,'[1]p3'!$H$406,"")</f>
      </c>
      <c r="I15" s="24">
        <f>IF('[1]p3'!$I$406&lt;&gt;0,'[1]p3'!$I$406,"")</f>
      </c>
      <c r="J15" s="24">
        <f>IF('[1]p3'!$J$406&lt;&gt;0,'[1]p3'!$J$406,"")</f>
      </c>
      <c r="K15" s="24">
        <f>IF('[1]p3'!$K$406&lt;&gt;0,'[1]p3'!$K$406,"")</f>
      </c>
      <c r="L15" s="24">
        <f>IF('[1]p3'!$L$406&lt;&gt;0,'[1]p3'!$L$406,"")</f>
      </c>
      <c r="M15" s="24" t="str">
        <f>IF('[1]p3'!$A$409&lt;&gt;0,'[1]p3'!$A$409," ")</f>
        <v> </v>
      </c>
      <c r="N15" s="24" t="str">
        <f>IF('[1]p3'!$B$409&lt;&gt;0,'[1]p3'!$B$409," ")</f>
        <v> </v>
      </c>
      <c r="O15" s="24">
        <f>IF('[1]p3'!$C$409&lt;&gt;0,'[1]p3'!$C$409," ")</f>
        <v>16</v>
      </c>
      <c r="P15" s="24" t="str">
        <f>IF('[1]p3'!$D$409&lt;&gt;0,'[1]p3'!$D$409," ")</f>
        <v> </v>
      </c>
      <c r="Q15" s="24">
        <f>IF('[1]p3'!$E$409&lt;&gt;0,'[1]p3'!$E$409," ")</f>
        <v>841</v>
      </c>
    </row>
    <row r="16" spans="1:17" s="2" customFormat="1" ht="11.25">
      <c r="A16" s="479"/>
      <c r="B16" s="479"/>
      <c r="C16" s="479"/>
      <c r="D16" s="479"/>
      <c r="E16" s="479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</row>
    <row r="17" spans="1:17" s="34" customFormat="1" ht="11.25">
      <c r="A17" s="422" t="str">
        <f>T('[1]p4'!$C$13:$G$13)</f>
        <v>Amauri Araújo Cruz</v>
      </c>
      <c r="B17" s="422"/>
      <c r="C17" s="422"/>
      <c r="D17" s="422"/>
      <c r="E17" s="422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</row>
    <row r="18" spans="1:17" s="2" customFormat="1" ht="11.25">
      <c r="A18" s="24">
        <f>IF('[1]p4'!$A$406&lt;&gt;0,'[1]p4'!$A$406,"")</f>
      </c>
      <c r="B18" s="24">
        <f>IF('[1]p4'!$B$406&lt;&gt;0,'[1]p4'!$B$406,"")</f>
        <v>280</v>
      </c>
      <c r="C18" s="24">
        <f>IF('[1]p4'!$C$406&lt;&gt;0,'[1]p4'!$C$406,"")</f>
      </c>
      <c r="D18" s="24">
        <f>IF('[1]p4'!$D$406&lt;&gt;0,'[1]p4'!$D$406,"")</f>
        <v>130</v>
      </c>
      <c r="E18" s="24">
        <f>IF('[1]p4'!$E$406&lt;&gt;0,'[1]p4'!$E$406,"")</f>
      </c>
      <c r="F18" s="24">
        <f>IF('[1]p4'!$F$406&lt;&gt;0,'[1]p4'!$F$406,"")</f>
        <v>260</v>
      </c>
      <c r="G18" s="24">
        <f>IF('[1]p4'!$G$406&lt;&gt;0,'[1]p4'!$G$406,"")</f>
        <v>96</v>
      </c>
      <c r="H18" s="24">
        <f>IF('[1]p4'!$H$406&lt;&gt;0,'[1]p4'!$H$406,"")</f>
      </c>
      <c r="I18" s="24">
        <f>IF('[1]p4'!$I$406&lt;&gt;0,'[1]p4'!$I$406,"")</f>
      </c>
      <c r="J18" s="24">
        <f>IF('[1]p4'!$J$406&lt;&gt;0,'[1]p4'!$J$406,"")</f>
      </c>
      <c r="K18" s="24">
        <f>IF('[1]p4'!$K$406&lt;&gt;0,'[1]p4'!$K$406,"")</f>
        <v>60</v>
      </c>
      <c r="L18" s="24">
        <f>IF('[1]p4'!$L$406&lt;&gt;0,'[1]p4'!$L$406,"")</f>
      </c>
      <c r="M18" s="24" t="str">
        <f>IF('[1]p4'!$A$409&lt;&gt;0,'[1]p4'!$A$409," ")</f>
        <v> </v>
      </c>
      <c r="N18" s="24" t="str">
        <f>IF('[1]p4'!$B$409&lt;&gt;0,'[1]p4'!$B$409," ")</f>
        <v> </v>
      </c>
      <c r="O18" s="24">
        <f>IF('[1]p4'!$C$409&lt;&gt;0,'[1]p4'!$C$409," ")</f>
        <v>10</v>
      </c>
      <c r="P18" s="24" t="str">
        <f>IF('[1]p4'!$D$409&lt;&gt;0,'[1]p4'!$D$409," ")</f>
        <v> </v>
      </c>
      <c r="Q18" s="24">
        <f>IF('[1]p4'!$E$409&lt;&gt;0,'[1]p4'!$E$409," ")</f>
        <v>836</v>
      </c>
    </row>
    <row r="19" spans="1:17" s="2" customFormat="1" ht="11.25">
      <c r="A19" s="479"/>
      <c r="B19" s="479"/>
      <c r="C19" s="479"/>
      <c r="D19" s="479"/>
      <c r="E19" s="479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</row>
    <row r="20" spans="1:17" s="34" customFormat="1" ht="11.25">
      <c r="A20" s="422" t="str">
        <f>T('[1]p5'!$C$13:$G$13)</f>
        <v>Antônio José da Silva</v>
      </c>
      <c r="B20" s="422"/>
      <c r="C20" s="422"/>
      <c r="D20" s="422"/>
      <c r="E20" s="422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</row>
    <row r="21" spans="1:17" s="2" customFormat="1" ht="11.25">
      <c r="A21" s="24">
        <f>IF('[1]p5'!$A$406&lt;&gt;0,'[1]p5'!$A$406,"")</f>
      </c>
      <c r="B21" s="24">
        <f>IF('[1]p5'!$B$406&lt;&gt;0,'[1]p5'!$B$406,"")</f>
      </c>
      <c r="C21" s="24">
        <f>IF('[1]p5'!$C$406&lt;&gt;0,'[1]p5'!$C$406,"")</f>
      </c>
      <c r="D21" s="24">
        <f>IF('[1]p5'!$D$406&lt;&gt;0,'[1]p5'!$D$406,"")</f>
        <v>114</v>
      </c>
      <c r="E21" s="24">
        <f>IF('[1]p5'!$E$406&lt;&gt;0,'[1]p5'!$E$406,"")</f>
      </c>
      <c r="F21" s="24">
        <f>IF('[1]p5'!$F$406&lt;&gt;0,'[1]p5'!$F$406,"")</f>
        <v>228</v>
      </c>
      <c r="G21" s="24">
        <f>IF('[1]p5'!$G$406&lt;&gt;0,'[1]p5'!$G$406,"")</f>
      </c>
      <c r="H21" s="24">
        <f>IF('[1]p5'!$H$406&lt;&gt;0,'[1]p5'!$H$406,"")</f>
        <v>60</v>
      </c>
      <c r="I21" s="24">
        <f>IF('[1]p5'!$I$406&lt;&gt;0,'[1]p5'!$I$406,"")</f>
        <v>30</v>
      </c>
      <c r="J21" s="24">
        <f>IF('[1]p5'!$J$406&lt;&gt;0,'[1]p5'!$J$406,"")</f>
        <v>30</v>
      </c>
      <c r="K21" s="24">
        <f>IF('[1]p5'!$K$406&lt;&gt;0,'[1]p5'!$K$406,"")</f>
        <v>60</v>
      </c>
      <c r="L21" s="24">
        <f>IF('[1]p5'!$L$406&lt;&gt;0,'[1]p5'!$L$406,"")</f>
        <v>10</v>
      </c>
      <c r="M21" s="24">
        <f>IF('[1]p5'!$A$409&lt;&gt;0,'[1]p5'!$A$409," ")</f>
        <v>250</v>
      </c>
      <c r="N21" s="24">
        <f>IF('[1]p5'!$B$409&lt;&gt;0,'[1]p5'!$B$409," ")</f>
        <v>18</v>
      </c>
      <c r="O21" s="24">
        <f>IF('[1]p5'!$C$409&lt;&gt;0,'[1]p5'!$C$409," ")</f>
        <v>50</v>
      </c>
      <c r="P21" s="24">
        <f>IF('[1]p5'!$D$409&lt;&gt;0,'[1]p5'!$D$409," ")</f>
        <v>21</v>
      </c>
      <c r="Q21" s="24">
        <f>IF('[1]p5'!$E$409&lt;&gt;0,'[1]p5'!$E$409," ")</f>
        <v>871</v>
      </c>
    </row>
    <row r="22" spans="1:17" s="2" customFormat="1" ht="11.25">
      <c r="A22" s="476"/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</row>
    <row r="23" spans="1:17" s="34" customFormat="1" ht="11.25">
      <c r="A23" s="398" t="str">
        <f>T('[1]p6'!$C$13:$G$13)</f>
        <v>Antônio Pereira Brandão Júnior</v>
      </c>
      <c r="B23" s="399"/>
      <c r="C23" s="399"/>
      <c r="D23" s="399"/>
      <c r="E23" s="420"/>
      <c r="F23" s="477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</row>
    <row r="24" spans="1:17" s="2" customFormat="1" ht="11.25">
      <c r="A24" s="24">
        <f>IF('[1]p6'!$A$406&lt;&gt;0,'[1]p6'!$A$406,"")</f>
      </c>
      <c r="B24" s="24">
        <f>IF('[1]p6'!$B$406&lt;&gt;0,'[1]p6'!$B$406,"")</f>
      </c>
      <c r="C24" s="24">
        <f>IF('[1]p6'!$C$406&lt;&gt;0,'[1]p6'!$C$406,"")</f>
        <v>284</v>
      </c>
      <c r="D24" s="24">
        <f>IF('[1]p6'!$D$406&lt;&gt;0,'[1]p6'!$D$406,"")</f>
        <v>120</v>
      </c>
      <c r="E24" s="24">
        <f>IF('[1]p6'!$E$406&lt;&gt;0,'[1]p6'!$E$406,"")</f>
      </c>
      <c r="F24" s="24">
        <f>IF('[1]p6'!$F$406&lt;&gt;0,'[1]p6'!$F$406,"")</f>
        <v>240</v>
      </c>
      <c r="G24" s="24">
        <f>IF('[1]p6'!$G$406&lt;&gt;0,'[1]p6'!$G$406,"")</f>
      </c>
      <c r="H24" s="24">
        <f>IF('[1]p6'!$H$406&lt;&gt;0,'[1]p6'!$H$406,"")</f>
      </c>
      <c r="I24" s="24">
        <f>IF('[1]p6'!$I$406&lt;&gt;0,'[1]p6'!$I$406,"")</f>
        <v>56</v>
      </c>
      <c r="J24" s="24">
        <f>IF('[1]p6'!$J$406&lt;&gt;0,'[1]p6'!$J$406,"")</f>
      </c>
      <c r="K24" s="24">
        <f>IF('[1]p6'!$K$406&lt;&gt;0,'[1]p6'!$K$406,"")</f>
      </c>
      <c r="L24" s="24">
        <f>IF('[1]p6'!$L$406&lt;&gt;0,'[1]p6'!$L$406,"")</f>
      </c>
      <c r="M24" s="24" t="str">
        <f>IF('[1]p6'!$A$409&lt;&gt;0,'[1]p6'!$A$409," ")</f>
        <v> </v>
      </c>
      <c r="N24" s="24">
        <f>IF('[1]p6'!$B$409&lt;&gt;0,'[1]p6'!$B$409," ")</f>
        <v>40</v>
      </c>
      <c r="O24" s="24">
        <f>IF('[1]p6'!$C$409&lt;&gt;0,'[1]p6'!$C$409," ")</f>
        <v>6</v>
      </c>
      <c r="P24" s="24">
        <f>IF('[1]p6'!$D$409&lt;&gt;0,'[1]p6'!$D$409," ")</f>
        <v>20</v>
      </c>
      <c r="Q24" s="24">
        <f>IF('[1]p6'!$E$409&lt;&gt;0,'[1]p6'!$E$409," ")</f>
        <v>766</v>
      </c>
    </row>
    <row r="25" spans="1:17" s="2" customFormat="1" ht="11.25">
      <c r="A25" s="476"/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</row>
    <row r="26" spans="1:17" s="34" customFormat="1" ht="11.25">
      <c r="A26" s="398" t="str">
        <f>T('[1]p7'!$C$13:$G$13)</f>
        <v>Aparecido Jesuino de Souza</v>
      </c>
      <c r="B26" s="399"/>
      <c r="C26" s="399"/>
      <c r="D26" s="399"/>
      <c r="E26" s="420"/>
      <c r="F26" s="477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</row>
    <row r="27" spans="1:17" s="2" customFormat="1" ht="11.25">
      <c r="A27" s="24">
        <f>IF('[1]p7'!$A$406&lt;&gt;0,'[1]p7'!$A$406,"")</f>
      </c>
      <c r="B27" s="24">
        <f>IF('[1]p7'!$B$406&lt;&gt;0,'[1]p7'!$B$406,"")</f>
      </c>
      <c r="C27" s="24">
        <f>IF('[1]p7'!$C$406&lt;&gt;0,'[1]p7'!$C$406,"")</f>
      </c>
      <c r="D27" s="24">
        <f>IF('[1]p7'!$D$406&lt;&gt;0,'[1]p7'!$D$406,"")</f>
        <v>120</v>
      </c>
      <c r="E27" s="24">
        <f>IF('[1]p7'!$E$406&lt;&gt;0,'[1]p7'!$E$406,"")</f>
      </c>
      <c r="F27" s="24">
        <f>IF('[1]p7'!$F$406&lt;&gt;0,'[1]p7'!$F$406,"")</f>
        <v>240</v>
      </c>
      <c r="G27" s="24">
        <f>IF('[1]p7'!$G$406&lt;&gt;0,'[1]p7'!$G$406,"")</f>
        <v>60</v>
      </c>
      <c r="H27" s="24">
        <f>IF('[1]p7'!$H$406&lt;&gt;0,'[1]p7'!$H$406,"")</f>
        <v>20</v>
      </c>
      <c r="I27" s="24">
        <f>IF('[1]p7'!$I$406&lt;&gt;0,'[1]p7'!$I$406,"")</f>
        <v>210</v>
      </c>
      <c r="J27" s="24">
        <f>IF('[1]p7'!$J$406&lt;&gt;0,'[1]p7'!$J$406,"")</f>
      </c>
      <c r="K27" s="24">
        <f>IF('[1]p7'!$K$406&lt;&gt;0,'[1]p7'!$K$406,"")</f>
      </c>
      <c r="L27" s="24">
        <f>IF('[1]p7'!$L$406&lt;&gt;0,'[1]p7'!$L$406,"")</f>
        <v>10</v>
      </c>
      <c r="M27" s="24" t="str">
        <f>IF('[1]p7'!$A$409&lt;&gt;0,'[1]p7'!$A$409," ")</f>
        <v> </v>
      </c>
      <c r="N27" s="24">
        <f>IF('[1]p7'!$B$409&lt;&gt;0,'[1]p7'!$B$409," ")</f>
        <v>100</v>
      </c>
      <c r="O27" s="24" t="str">
        <f>IF('[1]p7'!$C$409&lt;&gt;0,'[1]p7'!$C$409," ")</f>
        <v> </v>
      </c>
      <c r="P27" s="24">
        <f>IF('[1]p7'!$D$409&lt;&gt;0,'[1]p7'!$D$409," ")</f>
        <v>60</v>
      </c>
      <c r="Q27" s="24">
        <f>IF('[1]p7'!$E$409&lt;&gt;0,'[1]p7'!$E$409," ")</f>
        <v>820</v>
      </c>
    </row>
    <row r="28" spans="1:17" s="2" customFormat="1" ht="11.25">
      <c r="A28" s="476"/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</row>
    <row r="29" spans="1:17" s="34" customFormat="1" ht="11.25">
      <c r="A29" s="398" t="str">
        <f>T('[1]p8'!$C$13:$G$13)</f>
        <v>Bianca Morelli Casalvara Caretta</v>
      </c>
      <c r="B29" s="399"/>
      <c r="C29" s="399"/>
      <c r="D29" s="399"/>
      <c r="E29" s="420"/>
      <c r="F29" s="477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</row>
    <row r="30" spans="1:17" s="2" customFormat="1" ht="11.25">
      <c r="A30" s="24">
        <f>IF('[1]p8'!$A$406&lt;&gt;0,'[1]p8'!$A$406,"")</f>
      </c>
      <c r="B30" s="24">
        <f>IF('[1]p8'!$B$406&lt;&gt;0,'[1]p8'!$B$406,"")</f>
      </c>
      <c r="C30" s="24">
        <f>IF('[1]p8'!$C$406&lt;&gt;0,'[1]p8'!$C$406,"")</f>
      </c>
      <c r="D30" s="24">
        <f>IF('[1]p8'!$D$406&lt;&gt;0,'[1]p8'!$D$406,"")</f>
        <v>127</v>
      </c>
      <c r="E30" s="24">
        <f>IF('[1]p8'!$E$406&lt;&gt;0,'[1]p8'!$E$406,"")</f>
        <v>90</v>
      </c>
      <c r="F30" s="24">
        <f>IF('[1]p8'!$F$406&lt;&gt;0,'[1]p8'!$F$406,"")</f>
        <v>460</v>
      </c>
      <c r="G30" s="24">
        <f>IF('[1]p8'!$G$406&lt;&gt;0,'[1]p8'!$G$406,"")</f>
        <v>21</v>
      </c>
      <c r="H30" s="24">
        <f>IF('[1]p8'!$H$406&lt;&gt;0,'[1]p8'!$H$406,"")</f>
        <v>55</v>
      </c>
      <c r="I30" s="24">
        <f>IF('[1]p8'!$I$406&lt;&gt;0,'[1]p8'!$I$406,"")</f>
        <v>160</v>
      </c>
      <c r="J30" s="24">
        <f>IF('[1]p8'!$J$406&lt;&gt;0,'[1]p8'!$J$406,"")</f>
        <v>15</v>
      </c>
      <c r="K30" s="24">
        <f>IF('[1]p8'!$K$406&lt;&gt;0,'[1]p8'!$K$406,"")</f>
      </c>
      <c r="L30" s="24">
        <f>IF('[1]p8'!$L$406&lt;&gt;0,'[1]p8'!$L$406,"")</f>
        <v>15</v>
      </c>
      <c r="M30" s="24" t="str">
        <f>IF('[1]p8'!$A$409&lt;&gt;0,'[1]p8'!$A$409," ")</f>
        <v> </v>
      </c>
      <c r="N30" s="24">
        <f>IF('[1]p8'!$B$409&lt;&gt;0,'[1]p8'!$B$409," ")</f>
        <v>60</v>
      </c>
      <c r="O30" s="24" t="str">
        <f>IF('[1]p8'!$C$409&lt;&gt;0,'[1]p8'!$C$409," ")</f>
        <v> </v>
      </c>
      <c r="P30" s="24">
        <f>IF('[1]p8'!$D$409&lt;&gt;0,'[1]p8'!$D$409," ")</f>
        <v>11</v>
      </c>
      <c r="Q30" s="24">
        <f>IF('[1]p8'!$E$409&lt;&gt;0,'[1]p8'!$E$409," ")</f>
        <v>1014</v>
      </c>
    </row>
    <row r="31" spans="1:17" s="2" customFormat="1" ht="11.25">
      <c r="A31" s="476"/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</row>
    <row r="32" spans="1:17" s="34" customFormat="1" ht="11.25">
      <c r="A32" s="390" t="str">
        <f>T('[1]p9'!$C$13:$G$13)</f>
        <v>Bráulio Maia Junior</v>
      </c>
      <c r="B32" s="399"/>
      <c r="C32" s="399"/>
      <c r="D32" s="399"/>
      <c r="E32" s="420"/>
      <c r="F32" s="477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</row>
    <row r="33" spans="1:17" s="2" customFormat="1" ht="11.25">
      <c r="A33" s="43">
        <f>IF('[1]p9'!$A$406&lt;&gt;0,'[1]p9'!$A$406,"")</f>
      </c>
      <c r="B33" s="24">
        <f>IF('[1]p9'!$B$406&lt;&gt;0,'[1]p9'!$B$406,"")</f>
      </c>
      <c r="C33" s="24">
        <f>IF('[1]p9'!$C$406&lt;&gt;0,'[1]p9'!$C$406,"")</f>
      </c>
      <c r="D33" s="24">
        <f>IF('[1]p9'!$D$406&lt;&gt;0,'[1]p9'!$D$406,"")</f>
        <v>60</v>
      </c>
      <c r="E33" s="24">
        <f>IF('[1]p9'!$E$406&lt;&gt;0,'[1]p9'!$E$406,"")</f>
      </c>
      <c r="F33" s="24">
        <f>IF('[1]p9'!$F$406&lt;&gt;0,'[1]p9'!$F$406,"")</f>
      </c>
      <c r="G33" s="24">
        <f>IF('[1]p9'!$G$406&lt;&gt;0,'[1]p9'!$G$406,"")</f>
      </c>
      <c r="H33" s="24">
        <f>IF('[1]p9'!$H$406&lt;&gt;0,'[1]p9'!$H$406,"")</f>
      </c>
      <c r="I33" s="24">
        <f>IF('[1]p9'!$I$406&lt;&gt;0,'[1]p9'!$I$406,"")</f>
        <v>120</v>
      </c>
      <c r="J33" s="24">
        <f>IF('[1]p9'!$J$406&lt;&gt;0,'[1]p9'!$J$406,"")</f>
      </c>
      <c r="K33" s="24">
        <f>IF('[1]p9'!$K$406&lt;&gt;0,'[1]p9'!$K$406,"")</f>
      </c>
      <c r="L33" s="24">
        <f>IF('[1]p9'!$L$406&lt;&gt;0,'[1]p9'!$L$406,"")</f>
      </c>
      <c r="M33" s="24">
        <f>IF('[1]p9'!$A$409&lt;&gt;0,'[1]p9'!$A$409," ")</f>
        <v>800</v>
      </c>
      <c r="N33" s="24" t="str">
        <f>IF('[1]p9'!$B$409&lt;&gt;0,'[1]p9'!$B$409," ")</f>
        <v> </v>
      </c>
      <c r="O33" s="24" t="str">
        <f>IF('[1]p9'!$C$409&lt;&gt;0,'[1]p9'!$C$409," ")</f>
        <v> </v>
      </c>
      <c r="P33" s="24" t="str">
        <f>IF('[1]p9'!$D$409&lt;&gt;0,'[1]p9'!$D$409," ")</f>
        <v> </v>
      </c>
      <c r="Q33" s="24">
        <f>IF('[1]p9'!$E$409&lt;&gt;0,'[1]p9'!$E$409," ")</f>
        <v>980</v>
      </c>
    </row>
    <row r="34" spans="1:17" s="2" customFormat="1" ht="11.25">
      <c r="A34" s="476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</row>
    <row r="35" spans="1:17" s="34" customFormat="1" ht="11.25">
      <c r="A35" s="390" t="str">
        <f>T('[1]p10'!$C$13:$G$13)</f>
        <v>Claudianor Oliveira Alves</v>
      </c>
      <c r="B35" s="391"/>
      <c r="C35" s="391"/>
      <c r="D35" s="391"/>
      <c r="E35" s="392"/>
      <c r="F35" s="477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</row>
    <row r="36" spans="1:17" s="2" customFormat="1" ht="11.25">
      <c r="A36" s="43">
        <f>IF('[1]p10'!$A$406&lt;&gt;0,'[1]p10'!$A$406,"")</f>
      </c>
      <c r="B36" s="43">
        <f>IF('[1]p10'!$B$406&lt;&gt;0,'[1]p10'!$B$406,"")</f>
      </c>
      <c r="C36" s="43">
        <f>IF('[1]p10'!$C$406&lt;&gt;0,'[1]p10'!$C$406,"")</f>
        <v>30</v>
      </c>
      <c r="D36" s="43">
        <f>IF('[1]p10'!$D$406&lt;&gt;0,'[1]p10'!$D$406,"")</f>
        <v>60</v>
      </c>
      <c r="E36" s="43">
        <f>IF('[1]p10'!$E$406&lt;&gt;0,'[1]p10'!$E$406,"")</f>
        <v>210</v>
      </c>
      <c r="F36" s="24">
        <f>IF('[1]p10'!$F$406&lt;&gt;0,'[1]p10'!$F$406,"")</f>
        <v>90</v>
      </c>
      <c r="G36" s="24">
        <f>IF('[1]p10'!$G$406&lt;&gt;0,'[1]p10'!$G$406,"")</f>
      </c>
      <c r="H36" s="24">
        <f>IF('[1]p10'!$H$406&lt;&gt;0,'[1]p10'!$H$406,"")</f>
        <v>100</v>
      </c>
      <c r="I36" s="24">
        <f>IF('[1]p10'!$I$406&lt;&gt;0,'[1]p10'!$I$406,"")</f>
        <v>150</v>
      </c>
      <c r="J36" s="24">
        <f>IF('[1]p10'!$J$406&lt;&gt;0,'[1]p10'!$J$406,"")</f>
      </c>
      <c r="K36" s="24">
        <f>IF('[1]p10'!$K$406&lt;&gt;0,'[1]p10'!$K$406,"")</f>
      </c>
      <c r="L36" s="24">
        <f>IF('[1]p10'!$L$406&lt;&gt;0,'[1]p10'!$L$406,"")</f>
        <v>80</v>
      </c>
      <c r="M36" s="24">
        <f>IF('[1]p10'!$A$409&lt;&gt;0,'[1]p10'!$A$409," ")</f>
        <v>240</v>
      </c>
      <c r="N36" s="24">
        <f>IF('[1]p10'!$B$409&lt;&gt;0,'[1]p10'!$B$409," ")</f>
        <v>20</v>
      </c>
      <c r="O36" s="24" t="str">
        <f>IF('[1]p10'!$C$409&lt;&gt;0,'[1]p10'!$C$409," ")</f>
        <v> </v>
      </c>
      <c r="P36" s="24">
        <f>IF('[1]p10'!$D$409&lt;&gt;0,'[1]p10'!$D$409," ")</f>
        <v>60</v>
      </c>
      <c r="Q36" s="24">
        <f>IF('[1]p10'!$E$409&lt;&gt;0,'[1]p10'!$E$409," ")</f>
        <v>1040</v>
      </c>
    </row>
    <row r="37" spans="1:17" s="2" customFormat="1" ht="11.25">
      <c r="A37" s="476"/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</row>
    <row r="38" spans="1:17" s="34" customFormat="1" ht="11.25">
      <c r="A38" s="390" t="str">
        <f>T('[1]p11'!$C$13:$G$13)</f>
        <v>Daniel Cordeiro de Morais Filho</v>
      </c>
      <c r="B38" s="391"/>
      <c r="C38" s="391"/>
      <c r="D38" s="391"/>
      <c r="E38" s="392"/>
      <c r="F38" s="477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</row>
    <row r="39" spans="1:17" s="2" customFormat="1" ht="11.25">
      <c r="A39" s="43">
        <f>IF('[1]p11'!$A$406&lt;&gt;0,'[1]p11'!$A$406,"")</f>
      </c>
      <c r="B39" s="43">
        <f>IF('[1]p11'!$B$406&lt;&gt;0,'[1]p11'!$B$406,"")</f>
      </c>
      <c r="C39" s="43">
        <f>IF('[1]p11'!$C$406&lt;&gt;0,'[1]p11'!$C$406,"")</f>
      </c>
      <c r="D39" s="43">
        <f>IF('[1]p11'!$D$406&lt;&gt;0,'[1]p11'!$D$406,"")</f>
        <v>120</v>
      </c>
      <c r="E39" s="43">
        <f>IF('[1]p11'!$E$406&lt;&gt;0,'[1]p11'!$E$406,"")</f>
      </c>
      <c r="F39" s="24">
        <f>IF('[1]p11'!$F$406&lt;&gt;0,'[1]p11'!$F$406,"")</f>
        <v>240</v>
      </c>
      <c r="G39" s="24">
        <f>IF('[1]p11'!$G$406&lt;&gt;0,'[1]p11'!$G$406,"")</f>
        <v>60</v>
      </c>
      <c r="H39" s="24">
        <f>IF('[1]p11'!$H$406&lt;&gt;0,'[1]p11'!$H$406,"")</f>
        <v>90</v>
      </c>
      <c r="I39" s="24">
        <f>IF('[1]p11'!$I$406&lt;&gt;0,'[1]p11'!$I$406,"")</f>
        <v>90</v>
      </c>
      <c r="J39" s="24">
        <f>IF('[1]p11'!$J$406&lt;&gt;0,'[1]p11'!$J$406,"")</f>
        <v>80</v>
      </c>
      <c r="K39" s="24">
        <f>IF('[1]p11'!$K$406&lt;&gt;0,'[1]p11'!$K$406,"")</f>
        <v>8</v>
      </c>
      <c r="L39" s="24">
        <f>IF('[1]p11'!$L$406&lt;&gt;0,'[1]p11'!$L$406,"")</f>
      </c>
      <c r="M39" s="24" t="str">
        <f>IF('[1]p11'!$A$409&lt;&gt;0,'[1]p11'!$A$409," ")</f>
        <v> </v>
      </c>
      <c r="N39" s="24">
        <f>IF('[1]p11'!$B$409&lt;&gt;0,'[1]p11'!$B$409," ")</f>
        <v>31</v>
      </c>
      <c r="O39" s="24">
        <f>IF('[1]p11'!$C$409&lt;&gt;0,'[1]p11'!$C$409," ")</f>
        <v>10</v>
      </c>
      <c r="P39" s="24">
        <f>IF('[1]p11'!$D$409&lt;&gt;0,'[1]p11'!$D$409," ")</f>
        <v>71</v>
      </c>
      <c r="Q39" s="24">
        <f>IF('[1]p11'!$E$409&lt;&gt;0,'[1]p11'!$E$409," ")</f>
        <v>800</v>
      </c>
    </row>
    <row r="40" spans="1:17" s="2" customFormat="1" ht="11.25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</row>
    <row r="41" spans="1:17" s="2" customFormat="1" ht="11.25">
      <c r="A41" s="390" t="str">
        <f>T('[1]p12'!$C$13:$G$13)</f>
        <v>Florence Ayres Campello de Oliveira</v>
      </c>
      <c r="B41" s="391"/>
      <c r="C41" s="391"/>
      <c r="D41" s="391"/>
      <c r="E41" s="392"/>
      <c r="F41" s="477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</row>
    <row r="42" spans="1:17" s="2" customFormat="1" ht="11.25">
      <c r="A42" s="43">
        <f>IF('[1]p12'!$A$406&lt;&gt;0,'[1]p12'!$A$406,"")</f>
      </c>
      <c r="B42" s="43">
        <f>IF('[1]p12'!$B$406&lt;&gt;0,'[1]p12'!$B$406,"")</f>
        <v>40</v>
      </c>
      <c r="C42" s="43">
        <f>IF('[1]p12'!$C$406&lt;&gt;0,'[1]p12'!$C$406,"")</f>
        <v>20</v>
      </c>
      <c r="D42" s="43">
        <f>IF('[1]p12'!$D$406&lt;&gt;0,'[1]p12'!$D$406,"")</f>
        <v>180</v>
      </c>
      <c r="E42" s="43">
        <f>IF('[1]p12'!$E$406&lt;&gt;0,'[1]p12'!$E$406,"")</f>
      </c>
      <c r="F42" s="24">
        <f>IF('[1]p12'!$F$406&lt;&gt;0,'[1]p12'!$F$406,"")</f>
        <v>360</v>
      </c>
      <c r="G42" s="24">
        <f>IF('[1]p12'!$G$406&lt;&gt;0,'[1]p12'!$G$406,"")</f>
        <v>200</v>
      </c>
      <c r="H42" s="24">
        <f>IF('[1]p12'!$H$406&lt;&gt;0,'[1]p12'!$H$406,"")</f>
      </c>
      <c r="I42" s="24">
        <f>IF('[1]p12'!$I$406&lt;&gt;0,'[1]p12'!$I$406,"")</f>
      </c>
      <c r="J42" s="24">
        <f>IF('[1]p12'!$J$406&lt;&gt;0,'[1]p12'!$J$406,"")</f>
      </c>
      <c r="K42" s="24">
        <f>IF('[1]p12'!$K$406&lt;&gt;0,'[1]p12'!$K$406,"")</f>
        <v>36</v>
      </c>
      <c r="L42" s="24">
        <f>IF('[1]p12'!$L$406&lt;&gt;0,'[1]p12'!$L$406,"")</f>
      </c>
      <c r="M42" s="24" t="str">
        <f>IF('[1]p12'!$A$409&lt;&gt;0,'[1]p12'!$A$409," ")</f>
        <v> </v>
      </c>
      <c r="N42" s="24">
        <f>IF('[1]p12'!$B$409&lt;&gt;0,'[1]p12'!$B$409," ")</f>
        <v>20</v>
      </c>
      <c r="O42" s="24">
        <f>IF('[1]p12'!$C$409&lt;&gt;0,'[1]p12'!$C$409," ")</f>
        <v>4</v>
      </c>
      <c r="P42" s="24" t="str">
        <f>IF('[1]p12'!$D$409&lt;&gt;0,'[1]p12'!$D$409," ")</f>
        <v> </v>
      </c>
      <c r="Q42" s="24">
        <f>IF('[1]p12'!$E$409&lt;&gt;0,'[1]p12'!$E$409," ")</f>
        <v>860</v>
      </c>
    </row>
    <row r="43" spans="1:17" s="2" customFormat="1" ht="11.25">
      <c r="A43" s="476"/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</row>
    <row r="44" spans="1:17" s="2" customFormat="1" ht="11.25">
      <c r="A44" s="390" t="str">
        <f>T('[1]p13'!$C$13:$G$13)</f>
        <v>Francisco Antônio Morais de Souza</v>
      </c>
      <c r="B44" s="391"/>
      <c r="C44" s="391"/>
      <c r="D44" s="391"/>
      <c r="E44" s="392"/>
      <c r="F44" s="477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</row>
    <row r="45" spans="1:17" s="2" customFormat="1" ht="11.25">
      <c r="A45" s="43">
        <f>IF('[1]p13'!$A$406&lt;&gt;0,'[1]p13'!$A$406,"")</f>
      </c>
      <c r="B45" s="43">
        <f>IF('[1]p13'!$B$406&lt;&gt;0,'[1]p13'!$B$406,"")</f>
      </c>
      <c r="C45" s="43">
        <f>IF('[1]p13'!$C$406&lt;&gt;0,'[1]p13'!$C$406,"")</f>
        <v>40</v>
      </c>
      <c r="D45" s="43">
        <f>IF('[1]p13'!$D$406&lt;&gt;0,'[1]p13'!$D$406,"")</f>
        <v>150</v>
      </c>
      <c r="E45" s="43">
        <f>IF('[1]p13'!$E$406&lt;&gt;0,'[1]p13'!$E$406,"")</f>
      </c>
      <c r="F45" s="24">
        <f>IF('[1]p13'!$F$406&lt;&gt;0,'[1]p13'!$F$406,"")</f>
        <v>75</v>
      </c>
      <c r="G45" s="24">
        <f>IF('[1]p13'!$G$406&lt;&gt;0,'[1]p13'!$G$406,"")</f>
        <v>45</v>
      </c>
      <c r="H45" s="24">
        <f>IF('[1]p13'!$H$406&lt;&gt;0,'[1]p13'!$H$406,"")</f>
        <v>20</v>
      </c>
      <c r="I45" s="24">
        <f>IF('[1]p13'!$I$406&lt;&gt;0,'[1]p13'!$I$406,"")</f>
        <v>45</v>
      </c>
      <c r="J45" s="24">
        <f>IF('[1]p13'!$J$406&lt;&gt;0,'[1]p13'!$J$406,"")</f>
      </c>
      <c r="K45" s="24">
        <f>IF('[1]p13'!$K$406&lt;&gt;0,'[1]p13'!$K$406,"")</f>
        <v>30</v>
      </c>
      <c r="L45" s="24">
        <f>IF('[1]p13'!$L$406&lt;&gt;0,'[1]p13'!$L$406,"")</f>
        <v>6</v>
      </c>
      <c r="M45" s="24" t="str">
        <f>IF('[1]p13'!$A$409&lt;&gt;0,'[1]p13'!$A$409," ")</f>
        <v> </v>
      </c>
      <c r="N45" s="24">
        <f>IF('[1]p13'!$B$409&lt;&gt;0,'[1]p13'!$B$409," ")</f>
        <v>400</v>
      </c>
      <c r="O45" s="24">
        <f>IF('[1]p13'!$C$409&lt;&gt;0,'[1]p13'!$C$409," ")</f>
        <v>26</v>
      </c>
      <c r="P45" s="24" t="str">
        <f>IF('[1]p13'!$D$409&lt;&gt;0,'[1]p13'!$D$409," ")</f>
        <v> </v>
      </c>
      <c r="Q45" s="24">
        <f>IF('[1]p13'!$E$409&lt;&gt;0,'[1]p13'!$E$409," ")</f>
        <v>837</v>
      </c>
    </row>
    <row r="46" spans="1:17" s="2" customFormat="1" ht="11.25">
      <c r="A46" s="476"/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</row>
    <row r="47" spans="1:17" s="2" customFormat="1" ht="11.25">
      <c r="A47" s="390" t="str">
        <f>T('[1]p14'!$C$13:$G$13)</f>
        <v>Gilberto da Silva Matos</v>
      </c>
      <c r="B47" s="391"/>
      <c r="C47" s="391"/>
      <c r="D47" s="391"/>
      <c r="E47" s="392"/>
      <c r="F47" s="477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</row>
    <row r="48" spans="1:17" s="2" customFormat="1" ht="11.25">
      <c r="A48" s="43">
        <f>IF('[1]p14'!$A$406&lt;&gt;0,'[1]p14'!$A$406,"")</f>
        <v>1040</v>
      </c>
      <c r="B48" s="43">
        <f>IF('[1]p14'!$B$406&lt;&gt;0,'[1]p14'!$B$406,"")</f>
      </c>
      <c r="C48" s="43">
        <f>IF('[1]p14'!$C$406&lt;&gt;0,'[1]p14'!$C$406,"")</f>
      </c>
      <c r="D48" s="43">
        <f>IF('[1]p14'!$D$406&lt;&gt;0,'[1]p14'!$D$406,"")</f>
      </c>
      <c r="E48" s="43">
        <f>IF('[1]p14'!$E$406&lt;&gt;0,'[1]p14'!$E$406,"")</f>
      </c>
      <c r="F48" s="24">
        <f>IF('[1]p14'!$F$406&lt;&gt;0,'[1]p14'!$F$406,"")</f>
      </c>
      <c r="G48" s="24">
        <f>IF('[1]p14'!$G$406&lt;&gt;0,'[1]p14'!$G$406,"")</f>
      </c>
      <c r="H48" s="24">
        <f>IF('[1]p14'!$H$406&lt;&gt;0,'[1]p14'!$H$406,"")</f>
      </c>
      <c r="I48" s="24">
        <f>IF('[1]p14'!$I$406&lt;&gt;0,'[1]p14'!$I$406,"")</f>
      </c>
      <c r="J48" s="24">
        <f>IF('[1]p14'!$J$406&lt;&gt;0,'[1]p14'!$J$406,"")</f>
      </c>
      <c r="K48" s="24">
        <f>IF('[1]p14'!$K$406&lt;&gt;0,'[1]p14'!$K$406,"")</f>
      </c>
      <c r="L48" s="24">
        <f>IF('[1]p14'!$L$406&lt;&gt;0,'[1]p14'!$L$406,"")</f>
      </c>
      <c r="M48" s="24" t="str">
        <f>IF('[1]p14'!$A$409&lt;&gt;0,'[1]p14'!$A$409," ")</f>
        <v> </v>
      </c>
      <c r="N48" s="24" t="str">
        <f>IF('[1]p14'!$B$409&lt;&gt;0,'[1]p14'!$B$409," ")</f>
        <v> </v>
      </c>
      <c r="O48" s="24" t="str">
        <f>IF('[1]p14'!$C$409&lt;&gt;0,'[1]p14'!$C$409," ")</f>
        <v> </v>
      </c>
      <c r="P48" s="24" t="str">
        <f>IF('[1]p14'!$D$409&lt;&gt;0,'[1]p14'!$D$409," ")</f>
        <v> </v>
      </c>
      <c r="Q48" s="24">
        <f>IF('[1]p14'!$E$409&lt;&gt;0,'[1]p14'!$E$409," ")</f>
        <v>1040</v>
      </c>
    </row>
    <row r="49" spans="1:17" s="2" customFormat="1" ht="11.25">
      <c r="A49" s="476"/>
      <c r="B49" s="476"/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</row>
    <row r="50" spans="1:17" s="2" customFormat="1" ht="11.25">
      <c r="A50" s="390" t="str">
        <f>T('[1]p15'!$C$13:$G$13)</f>
        <v>Henrique Fernandes de Lima</v>
      </c>
      <c r="B50" s="391"/>
      <c r="C50" s="391"/>
      <c r="D50" s="391"/>
      <c r="E50" s="392"/>
      <c r="F50" s="477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</row>
    <row r="51" spans="1:17" s="2" customFormat="1" ht="11.25">
      <c r="A51" s="43">
        <f>IF('[1]p15'!$A$406&lt;&gt;0,'[1]p15'!$A$406,"")</f>
        <v>1040</v>
      </c>
      <c r="B51" s="43">
        <f>IF('[1]p15'!$B$406&lt;&gt;0,'[1]p15'!$B$406,"")</f>
      </c>
      <c r="C51" s="43">
        <f>IF('[1]p15'!$C$406&lt;&gt;0,'[1]p15'!$C$406,"")</f>
      </c>
      <c r="D51" s="43">
        <f>IF('[1]p15'!$D$406&lt;&gt;0,'[1]p15'!$D$406,"")</f>
      </c>
      <c r="E51" s="43">
        <f>IF('[1]p15'!$E$406&lt;&gt;0,'[1]p15'!$E$406,"")</f>
      </c>
      <c r="F51" s="24">
        <f>IF('[1]p15'!$F$406&lt;&gt;0,'[1]p15'!$F$406,"")</f>
      </c>
      <c r="G51" s="24">
        <f>IF('[1]p15'!$G$406&lt;&gt;0,'[1]p15'!$G$406,"")</f>
      </c>
      <c r="H51" s="24">
        <f>IF('[1]p15'!$H$406&lt;&gt;0,'[1]p15'!$H$406,"")</f>
      </c>
      <c r="I51" s="24">
        <f>IF('[1]p15'!$I$406&lt;&gt;0,'[1]p15'!$I$406,"")</f>
      </c>
      <c r="J51" s="24">
        <f>IF('[1]p15'!$J$406&lt;&gt;0,'[1]p15'!$J$406,"")</f>
      </c>
      <c r="K51" s="24">
        <f>IF('[1]p15'!$K$406&lt;&gt;0,'[1]p15'!$K$406,"")</f>
      </c>
      <c r="L51" s="24">
        <f>IF('[1]p15'!$L$406&lt;&gt;0,'[1]p15'!$L$406,"")</f>
      </c>
      <c r="M51" s="24" t="str">
        <f>IF('[1]p15'!$A$409&lt;&gt;0,'[1]p15'!$A$409," ")</f>
        <v> </v>
      </c>
      <c r="N51" s="24" t="str">
        <f>IF('[1]p15'!$B$409&lt;&gt;0,'[1]p15'!$B$409," ")</f>
        <v> </v>
      </c>
      <c r="O51" s="24" t="str">
        <f>IF('[1]p15'!$C$409&lt;&gt;0,'[1]p15'!$C$409," ")</f>
        <v> </v>
      </c>
      <c r="P51" s="24" t="str">
        <f>IF('[1]p15'!$D$409&lt;&gt;0,'[1]p15'!$D$409," ")</f>
        <v> </v>
      </c>
      <c r="Q51" s="24">
        <f>IF('[1]p15'!$E$409&lt;&gt;0,'[1]p15'!$E$409," ")</f>
        <v>1040</v>
      </c>
    </row>
    <row r="52" spans="1:17" s="2" customFormat="1" ht="11.25">
      <c r="A52" s="476"/>
      <c r="B52" s="476"/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</row>
    <row r="53" spans="1:17" s="2" customFormat="1" ht="11.25">
      <c r="A53" s="390" t="str">
        <f>T('[1]p16'!$C$13:$G$13)</f>
        <v>Izabel Maria Barbosa de Albuquerque</v>
      </c>
      <c r="B53" s="391"/>
      <c r="C53" s="391"/>
      <c r="D53" s="391"/>
      <c r="E53" s="392"/>
      <c r="F53" s="477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</row>
    <row r="54" spans="1:17" s="2" customFormat="1" ht="11.25">
      <c r="A54" s="43">
        <f>IF('[1]p16'!$A$406&lt;&gt;0,'[1]p16'!$A$406,"")</f>
      </c>
      <c r="B54" s="43">
        <f>IF('[1]p16'!$B$406&lt;&gt;0,'[1]p16'!$B$406,"")</f>
      </c>
      <c r="C54" s="43">
        <f>IF('[1]p16'!$C$406&lt;&gt;0,'[1]p16'!$C$406,"")</f>
        <v>20</v>
      </c>
      <c r="D54" s="43">
        <f>IF('[1]p16'!$D$406&lt;&gt;0,'[1]p16'!$D$406,"")</f>
        <v>180</v>
      </c>
      <c r="E54" s="43">
        <f>IF('[1]p16'!$E$406&lt;&gt;0,'[1]p16'!$E$406,"")</f>
      </c>
      <c r="F54" s="24">
        <f>IF('[1]p16'!$F$406&lt;&gt;0,'[1]p16'!$F$406,"")</f>
        <v>360</v>
      </c>
      <c r="G54" s="24">
        <f>IF('[1]p16'!$G$406&lt;&gt;0,'[1]p16'!$G$406,"")</f>
        <v>80</v>
      </c>
      <c r="H54" s="24">
        <f>IF('[1]p16'!$H$406&lt;&gt;0,'[1]p16'!$H$406,"")</f>
      </c>
      <c r="I54" s="24">
        <f>IF('[1]p16'!$I$406&lt;&gt;0,'[1]p16'!$I$406,"")</f>
        <v>40</v>
      </c>
      <c r="J54" s="24">
        <f>IF('[1]p16'!$J$406&lt;&gt;0,'[1]p16'!$J$406,"")</f>
        <v>10</v>
      </c>
      <c r="K54" s="24">
        <f>IF('[1]p16'!$K$406&lt;&gt;0,'[1]p16'!$K$406,"")</f>
      </c>
      <c r="L54" s="24">
        <f>IF('[1]p16'!$L$406&lt;&gt;0,'[1]p16'!$L$406,"")</f>
      </c>
      <c r="M54" s="24" t="str">
        <f>IF('[1]p16'!$A$409&lt;&gt;0,'[1]p16'!$A$409," ")</f>
        <v> </v>
      </c>
      <c r="N54" s="24">
        <f>IF('[1]p16'!$B$409&lt;&gt;0,'[1]p16'!$B$409," ")</f>
        <v>80</v>
      </c>
      <c r="O54" s="24">
        <f>IF('[1]p16'!$C$409&lt;&gt;0,'[1]p16'!$C$409," ")</f>
        <v>2</v>
      </c>
      <c r="P54" s="24" t="str">
        <f>IF('[1]p16'!$D$409&lt;&gt;0,'[1]p16'!$D$409," ")</f>
        <v> </v>
      </c>
      <c r="Q54" s="24">
        <f>IF('[1]p16'!$E$409&lt;&gt;0,'[1]p16'!$E$409," ")</f>
        <v>772</v>
      </c>
    </row>
    <row r="55" spans="1:17" s="2" customFormat="1" ht="11.25">
      <c r="A55" s="476"/>
      <c r="B55" s="476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</row>
    <row r="56" spans="1:17" s="2" customFormat="1" ht="11.25">
      <c r="A56" s="390" t="str">
        <f>T('[1]p17'!$C$13:$G$13)</f>
        <v>Jaime Alves Barbosa Sobrinho</v>
      </c>
      <c r="B56" s="391"/>
      <c r="C56" s="391"/>
      <c r="D56" s="391"/>
      <c r="E56" s="392"/>
      <c r="F56" s="477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</row>
    <row r="57" spans="1:17" s="2" customFormat="1" ht="11.25">
      <c r="A57" s="43">
        <f>IF('[1]p17'!$A$406&lt;&gt;0,'[1]p17'!$A$406,"")</f>
      </c>
      <c r="B57" s="43">
        <f>IF('[1]p17'!$B$406&lt;&gt;0,'[1]p17'!$B$406,"")</f>
      </c>
      <c r="C57" s="43">
        <f>IF('[1]p17'!$C$406&lt;&gt;0,'[1]p17'!$C$406,"")</f>
      </c>
      <c r="D57" s="43">
        <f>IF('[1]p17'!$D$406&lt;&gt;0,'[1]p17'!$D$406,"")</f>
        <v>90</v>
      </c>
      <c r="E57" s="43">
        <f>IF('[1]p17'!$E$406&lt;&gt;0,'[1]p17'!$E$406,"")</f>
      </c>
      <c r="F57" s="24">
        <f>IF('[1]p17'!$F$406&lt;&gt;0,'[1]p17'!$F$406,"")</f>
        <v>90</v>
      </c>
      <c r="G57" s="24">
        <f>IF('[1]p17'!$G$406&lt;&gt;0,'[1]p17'!$G$406,"")</f>
      </c>
      <c r="H57" s="24">
        <f>IF('[1]p17'!$H$406&lt;&gt;0,'[1]p17'!$H$406,"")</f>
      </c>
      <c r="I57" s="24">
        <f>IF('[1]p17'!$I$406&lt;&gt;0,'[1]p17'!$I$406,"")</f>
      </c>
      <c r="J57" s="24">
        <f>IF('[1]p17'!$J$406&lt;&gt;0,'[1]p17'!$J$406,"")</f>
      </c>
      <c r="K57" s="24">
        <f>IF('[1]p17'!$K$406&lt;&gt;0,'[1]p17'!$K$406,"")</f>
      </c>
      <c r="L57" s="24">
        <f>IF('[1]p17'!$L$406&lt;&gt;0,'[1]p17'!$L$406,"")</f>
      </c>
      <c r="M57" s="24">
        <f>IF('[1]p17'!$A$409&lt;&gt;0,'[1]p17'!$A$409," ")</f>
        <v>500</v>
      </c>
      <c r="N57" s="24" t="str">
        <f>IF('[1]p17'!$B$409&lt;&gt;0,'[1]p17'!$B$409," ")</f>
        <v> </v>
      </c>
      <c r="O57" s="24">
        <f>IF('[1]p17'!$C$409&lt;&gt;0,'[1]p17'!$C$409," ")</f>
        <v>90</v>
      </c>
      <c r="P57" s="24" t="str">
        <f>IF('[1]p17'!$D$409&lt;&gt;0,'[1]p17'!$D$409," ")</f>
        <v> </v>
      </c>
      <c r="Q57" s="24">
        <f>IF('[1]p17'!$E$409&lt;&gt;0,'[1]p17'!$E$409," ")</f>
        <v>770</v>
      </c>
    </row>
    <row r="58" spans="1:17" s="2" customFormat="1" ht="11.25">
      <c r="A58" s="476"/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</row>
    <row r="59" spans="1:17" s="2" customFormat="1" ht="11.25">
      <c r="A59" s="390" t="str">
        <f>T('[1]p18'!$C$13:$G$13)</f>
        <v>Jesualdo Gomes das Chagas</v>
      </c>
      <c r="B59" s="391"/>
      <c r="C59" s="391"/>
      <c r="D59" s="391"/>
      <c r="E59" s="392"/>
      <c r="F59" s="477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</row>
    <row r="60" spans="1:17" s="2" customFormat="1" ht="11.25">
      <c r="A60" s="43">
        <f>IF('[1]p18'!$A$406&lt;&gt;0,'[1]p18'!$A$406,"")</f>
      </c>
      <c r="B60" s="43">
        <f>IF('[1]p18'!$B$406&lt;&gt;0,'[1]p18'!$B$406,"")</f>
      </c>
      <c r="C60" s="43">
        <f>IF('[1]p18'!$C$406&lt;&gt;0,'[1]p18'!$C$406,"")</f>
        <v>40</v>
      </c>
      <c r="D60" s="43">
        <f>IF('[1]p18'!$D$406&lt;&gt;0,'[1]p18'!$D$406,"")</f>
        <v>173</v>
      </c>
      <c r="E60" s="43">
        <f>IF('[1]p18'!$E$406&lt;&gt;0,'[1]p18'!$E$406,"")</f>
      </c>
      <c r="F60" s="24">
        <f>IF('[1]p18'!$F$406&lt;&gt;0,'[1]p18'!$F$406,"")</f>
        <v>376</v>
      </c>
      <c r="G60" s="24">
        <f>IF('[1]p18'!$G$406&lt;&gt;0,'[1]p18'!$G$406,"")</f>
        <v>110</v>
      </c>
      <c r="H60" s="24">
        <f>IF('[1]p18'!$H$406&lt;&gt;0,'[1]p18'!$H$406,"")</f>
      </c>
      <c r="I60" s="24">
        <f>IF('[1]p18'!$I$406&lt;&gt;0,'[1]p18'!$I$406,"")</f>
      </c>
      <c r="J60" s="24">
        <f>IF('[1]p18'!$J$406&lt;&gt;0,'[1]p18'!$J$406,"")</f>
        <v>50</v>
      </c>
      <c r="K60" s="24">
        <f>IF('[1]p18'!$K$406&lt;&gt;0,'[1]p18'!$K$406,"")</f>
        <v>40</v>
      </c>
      <c r="L60" s="24">
        <f>IF('[1]p18'!$L$406&lt;&gt;0,'[1]p18'!$L$406,"")</f>
      </c>
      <c r="M60" s="24" t="str">
        <f>IF('[1]p18'!$A$409&lt;&gt;0,'[1]p18'!$A$409," ")</f>
        <v> </v>
      </c>
      <c r="N60" s="24" t="str">
        <f>IF('[1]p18'!$B$409&lt;&gt;0,'[1]p18'!$B$409," ")</f>
        <v> </v>
      </c>
      <c r="O60" s="24" t="str">
        <f>IF('[1]p18'!$C$409&lt;&gt;0,'[1]p18'!$C$409," ")</f>
        <v> </v>
      </c>
      <c r="P60" s="24">
        <f>IF('[1]p18'!$D$409&lt;&gt;0,'[1]p18'!$D$409," ")</f>
        <v>60</v>
      </c>
      <c r="Q60" s="24">
        <f>IF('[1]p18'!$E$409&lt;&gt;0,'[1]p18'!$E$409," ")</f>
        <v>849</v>
      </c>
    </row>
    <row r="61" spans="1:17" s="2" customFormat="1" ht="11.25">
      <c r="A61" s="476"/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</row>
    <row r="62" spans="1:17" s="2" customFormat="1" ht="11.25">
      <c r="A62" s="390" t="str">
        <f>T('[1]p19'!$C$13:$G$13)</f>
        <v>José de Arimatéia Fernandes</v>
      </c>
      <c r="B62" s="391"/>
      <c r="C62" s="391"/>
      <c r="D62" s="391"/>
      <c r="E62" s="392"/>
      <c r="F62" s="477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</row>
    <row r="63" spans="1:17" s="2" customFormat="1" ht="11.25">
      <c r="A63" s="43">
        <f>IF('[1]p19'!$A$406&lt;&gt;0,'[1]p19'!$A$406,"")</f>
      </c>
      <c r="B63" s="43">
        <f>IF('[1]p19'!$B$406&lt;&gt;0,'[1]p19'!$B$406,"")</f>
      </c>
      <c r="C63" s="43">
        <f>IF('[1]p19'!$C$406&lt;&gt;0,'[1]p19'!$C$406,"")</f>
        <v>45</v>
      </c>
      <c r="D63" s="43">
        <f>IF('[1]p19'!$D$406&lt;&gt;0,'[1]p19'!$D$406,"")</f>
        <v>120</v>
      </c>
      <c r="E63" s="43">
        <f>IF('[1]p19'!$E$406&lt;&gt;0,'[1]p19'!$E$406,"")</f>
      </c>
      <c r="F63" s="24">
        <f>IF('[1]p19'!$F$406&lt;&gt;0,'[1]p19'!$F$406,"")</f>
        <v>120</v>
      </c>
      <c r="G63" s="24">
        <f>IF('[1]p19'!$G$406&lt;&gt;0,'[1]p19'!$G$406,"")</f>
        <v>180</v>
      </c>
      <c r="H63" s="24">
        <f>IF('[1]p19'!$H$406&lt;&gt;0,'[1]p19'!$H$406,"")</f>
        <v>120</v>
      </c>
      <c r="I63" s="24">
        <f>IF('[1]p19'!$I$406&lt;&gt;0,'[1]p19'!$I$406,"")</f>
        <v>60</v>
      </c>
      <c r="J63" s="24">
        <f>IF('[1]p19'!$J$406&lt;&gt;0,'[1]p19'!$J$406,"")</f>
        <v>120</v>
      </c>
      <c r="K63" s="24">
        <f>IF('[1]p19'!$K$406&lt;&gt;0,'[1]p19'!$K$406,"")</f>
      </c>
      <c r="L63" s="24">
        <f>IF('[1]p19'!$L$406&lt;&gt;0,'[1]p19'!$L$406,"")</f>
      </c>
      <c r="M63" s="24" t="str">
        <f>IF('[1]p19'!$A$409&lt;&gt;0,'[1]p19'!$A$409," ")</f>
        <v> </v>
      </c>
      <c r="N63" s="24">
        <f>IF('[1]p19'!$B$409&lt;&gt;0,'[1]p19'!$B$409," ")</f>
        <v>20</v>
      </c>
      <c r="O63" s="24">
        <f>IF('[1]p19'!$C$409&lt;&gt;0,'[1]p19'!$C$409," ")</f>
        <v>30</v>
      </c>
      <c r="P63" s="24" t="str">
        <f>IF('[1]p19'!$D$409&lt;&gt;0,'[1]p19'!$D$409," ")</f>
        <v> </v>
      </c>
      <c r="Q63" s="24">
        <f>IF('[1]p19'!$E$409&lt;&gt;0,'[1]p19'!$E$409," ")</f>
        <v>815</v>
      </c>
    </row>
    <row r="64" spans="1:17" s="2" customFormat="1" ht="11.25">
      <c r="A64" s="476"/>
      <c r="B64" s="476"/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</row>
    <row r="65" spans="1:17" s="2" customFormat="1" ht="11.25">
      <c r="A65" s="390" t="str">
        <f>T('[1]p20'!$C$13:$G$13)</f>
        <v>Joseilson Raimundo de Lima</v>
      </c>
      <c r="B65" s="391"/>
      <c r="C65" s="391"/>
      <c r="D65" s="391"/>
      <c r="E65" s="392"/>
      <c r="F65" s="477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</row>
    <row r="66" spans="1:17" s="2" customFormat="1" ht="11.25">
      <c r="A66" s="43">
        <f>IF('[1]p20'!$A$406&lt;&gt;0,'[1]p20'!$A$406,"")</f>
        <v>1040</v>
      </c>
      <c r="B66" s="43">
        <f>IF('[1]p20'!$B$406&lt;&gt;0,'[1]p20'!$B$406,"")</f>
      </c>
      <c r="C66" s="43">
        <f>IF('[1]p20'!$C$406&lt;&gt;0,'[1]p20'!$C$406,"")</f>
      </c>
      <c r="D66" s="43">
        <f>IF('[1]p20'!$D$406&lt;&gt;0,'[1]p20'!$D$406,"")</f>
      </c>
      <c r="E66" s="43">
        <f>IF('[1]p20'!$E$406&lt;&gt;0,'[1]p20'!$E$406,"")</f>
      </c>
      <c r="F66" s="24">
        <f>IF('[1]p20'!$F$406&lt;&gt;0,'[1]p20'!$F$406,"")</f>
      </c>
      <c r="G66" s="24">
        <f>IF('[1]p20'!$G$406&lt;&gt;0,'[1]p20'!$G$406,"")</f>
      </c>
      <c r="H66" s="24">
        <f>IF('[1]p20'!$H$406&lt;&gt;0,'[1]p20'!$H$406,"")</f>
      </c>
      <c r="I66" s="24">
        <f>IF('[1]p20'!$I$406&lt;&gt;0,'[1]p20'!$I$406,"")</f>
      </c>
      <c r="J66" s="24">
        <f>IF('[1]p20'!$J$406&lt;&gt;0,'[1]p20'!$J$406,"")</f>
      </c>
      <c r="K66" s="24">
        <f>IF('[1]p20'!$K$406&lt;&gt;0,'[1]p20'!$K$406,"")</f>
      </c>
      <c r="L66" s="24">
        <f>IF('[1]p20'!$L$406&lt;&gt;0,'[1]p20'!$L$406,"")</f>
      </c>
      <c r="M66" s="24" t="str">
        <f>IF('[1]p20'!$A$409&lt;&gt;0,'[1]p20'!$A$409," ")</f>
        <v> </v>
      </c>
      <c r="N66" s="24" t="str">
        <f>IF('[1]p20'!$B$409&lt;&gt;0,'[1]p20'!$B$409," ")</f>
        <v> </v>
      </c>
      <c r="O66" s="24" t="str">
        <f>IF('[1]p20'!$C$409&lt;&gt;0,'[1]p20'!$C$409," ")</f>
        <v> </v>
      </c>
      <c r="P66" s="24" t="str">
        <f>IF('[1]p20'!$D$409&lt;&gt;0,'[1]p20'!$D$409," ")</f>
        <v> </v>
      </c>
      <c r="Q66" s="24">
        <f>IF('[1]p20'!$E$409&lt;&gt;0,'[1]p20'!$E$409," ")</f>
        <v>1040</v>
      </c>
    </row>
    <row r="67" spans="1:17" s="2" customFormat="1" ht="11.25">
      <c r="A67" s="476"/>
      <c r="B67" s="476"/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</row>
    <row r="68" spans="1:17" s="34" customFormat="1" ht="11.25">
      <c r="A68" s="390" t="str">
        <f>T('[1]p21'!$C$13:$G$13)</f>
        <v>José Lindomberg Possiano Barreiro</v>
      </c>
      <c r="B68" s="391"/>
      <c r="C68" s="391"/>
      <c r="D68" s="391"/>
      <c r="E68" s="392"/>
      <c r="F68" s="477"/>
      <c r="G68" s="478"/>
      <c r="H68" s="478"/>
      <c r="I68" s="478"/>
      <c r="J68" s="478"/>
      <c r="K68" s="478"/>
      <c r="L68" s="478"/>
      <c r="M68" s="478"/>
      <c r="N68" s="478"/>
      <c r="O68" s="478"/>
      <c r="P68" s="478"/>
      <c r="Q68" s="478"/>
    </row>
    <row r="69" spans="1:17" s="2" customFormat="1" ht="11.25">
      <c r="A69" s="43">
        <f>IF('[1]p21'!$A$406&lt;&gt;0,'[1]p21'!$A$406,"")</f>
      </c>
      <c r="B69" s="43">
        <f>IF('[1]p21'!$B$406&lt;&gt;0,'[1]p21'!$B$406,"")</f>
      </c>
      <c r="C69" s="43">
        <f>IF('[1]p21'!$C$406&lt;&gt;0,'[1]p21'!$C$406,"")</f>
        <v>292</v>
      </c>
      <c r="D69" s="43">
        <f>IF('[1]p21'!$D$406&lt;&gt;0,'[1]p21'!$D$406,"")</f>
        <v>135</v>
      </c>
      <c r="E69" s="43">
        <f>IF('[1]p21'!$E$406&lt;&gt;0,'[1]p21'!$E$406,"")</f>
      </c>
      <c r="F69" s="24">
        <f>IF('[1]p21'!$F$406&lt;&gt;0,'[1]p21'!$F$406,"")</f>
        <v>270</v>
      </c>
      <c r="G69" s="24">
        <f>IF('[1]p21'!$G$406&lt;&gt;0,'[1]p21'!$G$406,"")</f>
      </c>
      <c r="H69" s="24">
        <f>IF('[1]p21'!$H$406&lt;&gt;0,'[1]p21'!$H$406,"")</f>
      </c>
      <c r="I69" s="24">
        <f>IF('[1]p21'!$I$406&lt;&gt;0,'[1]p21'!$I$406,"")</f>
      </c>
      <c r="J69" s="24">
        <f>IF('[1]p21'!$J$406&lt;&gt;0,'[1]p21'!$J$406,"")</f>
        <v>60</v>
      </c>
      <c r="K69" s="24">
        <f>IF('[1]p21'!$K$406&lt;&gt;0,'[1]p21'!$K$406,"")</f>
      </c>
      <c r="L69" s="24">
        <f>IF('[1]p21'!$L$406&lt;&gt;0,'[1]p21'!$L$406,"")</f>
      </c>
      <c r="M69" s="24" t="str">
        <f>IF('[1]p21'!$A$409&lt;&gt;0,'[1]p21'!$A$409," ")</f>
        <v> </v>
      </c>
      <c r="N69" s="24" t="str">
        <f>IF('[1]p21'!$B$409&lt;&gt;0,'[1]p21'!$B$409," ")</f>
        <v> </v>
      </c>
      <c r="O69" s="24">
        <f>IF('[1]p21'!$C$409&lt;&gt;0,'[1]p21'!$C$409," ")</f>
        <v>20</v>
      </c>
      <c r="P69" s="24">
        <f>IF('[1]p21'!$D$409&lt;&gt;0,'[1]p21'!$D$409," ")</f>
        <v>29</v>
      </c>
      <c r="Q69" s="24">
        <f>IF('[1]p21'!$E$409&lt;&gt;0,'[1]p21'!$E$409," ")</f>
        <v>806</v>
      </c>
    </row>
    <row r="70" spans="1:17" s="2" customFormat="1" ht="11.25">
      <c r="A70" s="476"/>
      <c r="B70" s="476"/>
      <c r="C70" s="476"/>
      <c r="D70" s="476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</row>
    <row r="71" spans="1:17" s="34" customFormat="1" ht="11.25">
      <c r="A71" s="390" t="str">
        <f>T('[1]p23'!$C$13:$G$13)</f>
        <v>José Luiz Neto</v>
      </c>
      <c r="B71" s="391"/>
      <c r="C71" s="391"/>
      <c r="D71" s="391"/>
      <c r="E71" s="392"/>
      <c r="F71" s="477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</row>
    <row r="72" spans="1:17" s="2" customFormat="1" ht="11.25">
      <c r="A72" s="43">
        <f>IF('[1]p23'!$A$406&lt;&gt;0,'[1]p23'!$A$406,"")</f>
      </c>
      <c r="B72" s="43">
        <f>IF('[1]p23'!$B$406&lt;&gt;0,'[1]p23'!$B$406,"")</f>
      </c>
      <c r="C72" s="43">
        <f>IF('[1]p23'!$C$406&lt;&gt;0,'[1]p23'!$C$406,"")</f>
      </c>
      <c r="D72" s="43">
        <f>IF('[1]p23'!$D$406&lt;&gt;0,'[1]p23'!$D$406,"")</f>
        <v>210</v>
      </c>
      <c r="E72" s="43">
        <f>IF('[1]p23'!$E$406&lt;&gt;0,'[1]p23'!$E$406,"")</f>
      </c>
      <c r="F72" s="24">
        <f>IF('[1]p23'!$F$406&lt;&gt;0,'[1]p23'!$F$406,"")</f>
        <v>420</v>
      </c>
      <c r="G72" s="24">
        <f>IF('[1]p23'!$G$406&lt;&gt;0,'[1]p23'!$G$406,"")</f>
        <v>76</v>
      </c>
      <c r="H72" s="24">
        <f>IF('[1]p23'!$H$406&lt;&gt;0,'[1]p23'!$H$406,"")</f>
      </c>
      <c r="I72" s="24">
        <f>IF('[1]p23'!$I$406&lt;&gt;0,'[1]p23'!$I$406,"")</f>
      </c>
      <c r="J72" s="24">
        <f>IF('[1]p23'!$J$406&lt;&gt;0,'[1]p23'!$J$406,"")</f>
      </c>
      <c r="K72" s="24">
        <f>IF('[1]p23'!$K$406&lt;&gt;0,'[1]p23'!$K$406,"")</f>
      </c>
      <c r="L72" s="24">
        <f>IF('[1]p23'!$L$406&lt;&gt;0,'[1]p23'!$L$406,"")</f>
      </c>
      <c r="M72" s="24" t="str">
        <f>IF('[1]p23'!$A$409&lt;&gt;0,'[1]p23'!$A$409," ")</f>
        <v> </v>
      </c>
      <c r="N72" s="24">
        <f>IF('[1]p23'!$B$409&lt;&gt;0,'[1]p23'!$B$409," ")</f>
        <v>180</v>
      </c>
      <c r="O72" s="24">
        <f>IF('[1]p23'!$C$409&lt;&gt;0,'[1]p23'!$C$409," ")</f>
        <v>6</v>
      </c>
      <c r="P72" s="24">
        <f>IF('[1]p23'!$D$409&lt;&gt;0,'[1]p23'!$D$409," ")</f>
        <v>24</v>
      </c>
      <c r="Q72" s="24">
        <f>IF('[1]p23'!$E$409&lt;&gt;0,'[1]p23'!$E$409," ")</f>
        <v>916</v>
      </c>
    </row>
    <row r="73" spans="1:17" s="2" customFormat="1" ht="11.25">
      <c r="A73" s="476"/>
      <c r="B73" s="476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</row>
    <row r="74" spans="1:17" s="34" customFormat="1" ht="11.25">
      <c r="A74" s="390" t="str">
        <f>T('[1]p24'!$C$13:$G$13)</f>
        <v>Luiz Mendes Albuquerque Neto</v>
      </c>
      <c r="B74" s="391"/>
      <c r="C74" s="391"/>
      <c r="D74" s="391"/>
      <c r="E74" s="392"/>
      <c r="F74" s="477"/>
      <c r="G74" s="478"/>
      <c r="H74" s="478"/>
      <c r="I74" s="478"/>
      <c r="J74" s="478"/>
      <c r="K74" s="478"/>
      <c r="L74" s="478"/>
      <c r="M74" s="478"/>
      <c r="N74" s="478"/>
      <c r="O74" s="478"/>
      <c r="P74" s="478"/>
      <c r="Q74" s="478"/>
    </row>
    <row r="75" spans="1:17" s="2" customFormat="1" ht="11.25">
      <c r="A75" s="43">
        <f>IF('[1]p24'!$A$406&lt;&gt;0,'[1]p24'!$A$406,"")</f>
      </c>
      <c r="B75" s="43">
        <f>IF('[1]p24'!$B$406&lt;&gt;0,'[1]p24'!$B$406,"")</f>
      </c>
      <c r="C75" s="43">
        <f>IF('[1]p24'!$C$406&lt;&gt;0,'[1]p24'!$C$406,"")</f>
      </c>
      <c r="D75" s="43">
        <f>IF('[1]p24'!$D$406&lt;&gt;0,'[1]p24'!$D$406,"")</f>
        <v>180</v>
      </c>
      <c r="E75" s="43">
        <f>IF('[1]p24'!$E$406&lt;&gt;0,'[1]p24'!$E$406,"")</f>
      </c>
      <c r="F75" s="24">
        <f>IF('[1]p24'!$F$406&lt;&gt;0,'[1]p24'!$F$406,"")</f>
        <v>450</v>
      </c>
      <c r="G75" s="24">
        <f>IF('[1]p24'!$G$406&lt;&gt;0,'[1]p24'!$G$406,"")</f>
        <v>32</v>
      </c>
      <c r="H75" s="24">
        <f>IF('[1]p24'!$H$406&lt;&gt;0,'[1]p24'!$H$406,"")</f>
      </c>
      <c r="I75" s="24">
        <f>IF('[1]p24'!$I$406&lt;&gt;0,'[1]p24'!$I$406,"")</f>
      </c>
      <c r="J75" s="24">
        <f>IF('[1]p24'!$J$406&lt;&gt;0,'[1]p24'!$J$406,"")</f>
        <v>30</v>
      </c>
      <c r="K75" s="24">
        <f>IF('[1]p24'!$K$406&lt;&gt;0,'[1]p24'!$K$406,"")</f>
        <v>40</v>
      </c>
      <c r="L75" s="24">
        <f>IF('[1]p24'!$L$406&lt;&gt;0,'[1]p24'!$L$406,"")</f>
      </c>
      <c r="M75" s="24" t="str">
        <f>IF('[1]p24'!$A$409&lt;&gt;0,'[1]p24'!$A$409," ")</f>
        <v> </v>
      </c>
      <c r="N75" s="24">
        <f>IF('[1]p24'!$B$409&lt;&gt;0,'[1]p24'!$B$409," ")</f>
        <v>15</v>
      </c>
      <c r="O75" s="24">
        <f>IF('[1]p24'!$C$409&lt;&gt;0,'[1]p24'!$C$409," ")</f>
        <v>2</v>
      </c>
      <c r="P75" s="24">
        <f>IF('[1]p24'!$D$409&lt;&gt;0,'[1]p24'!$D$409," ")</f>
        <v>18</v>
      </c>
      <c r="Q75" s="24">
        <f>IF('[1]p24'!$E$409&lt;&gt;0,'[1]p24'!$E$409," ")</f>
        <v>767</v>
      </c>
    </row>
    <row r="76" spans="1:17" s="2" customFormat="1" ht="11.25">
      <c r="A76" s="476"/>
      <c r="B76" s="476"/>
      <c r="C76" s="476"/>
      <c r="D76" s="476"/>
      <c r="E76" s="476"/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</row>
    <row r="77" spans="1:17" s="34" customFormat="1" ht="11.25">
      <c r="A77" s="390" t="str">
        <f>T('[1]p25'!$C$13:$G$13)</f>
        <v> Marcelo Carvalho Ferreira</v>
      </c>
      <c r="B77" s="391"/>
      <c r="C77" s="391"/>
      <c r="D77" s="391"/>
      <c r="E77" s="392"/>
      <c r="F77" s="477"/>
      <c r="G77" s="478"/>
      <c r="H77" s="478"/>
      <c r="I77" s="478"/>
      <c r="J77" s="478"/>
      <c r="K77" s="478"/>
      <c r="L77" s="478"/>
      <c r="M77" s="478"/>
      <c r="N77" s="478"/>
      <c r="O77" s="478"/>
      <c r="P77" s="478"/>
      <c r="Q77" s="478"/>
    </row>
    <row r="78" spans="1:17" s="2" customFormat="1" ht="11.25">
      <c r="A78" s="43">
        <f>IF('[1]p25'!$A$406&lt;&gt;0,'[1]p25'!$A$406,"")</f>
      </c>
      <c r="B78" s="43">
        <f>IF('[1]p25'!$B$406&lt;&gt;0,'[1]p25'!$B$406,"")</f>
      </c>
      <c r="C78" s="43">
        <f>IF('[1]p25'!$C$406&lt;&gt;0,'[1]p25'!$C$406,"")</f>
        <v>30</v>
      </c>
      <c r="D78" s="43">
        <f>IF('[1]p25'!$D$406&lt;&gt;0,'[1]p25'!$D$406,"")</f>
        <v>134</v>
      </c>
      <c r="E78" s="43">
        <f>IF('[1]p25'!$E$406&lt;&gt;0,'[1]p25'!$E$406,"")</f>
      </c>
      <c r="F78" s="24">
        <f>IF('[1]p25'!$F$406&lt;&gt;0,'[1]p25'!$F$406,"")</f>
        <v>272</v>
      </c>
      <c r="G78" s="24">
        <f>IF('[1]p25'!$G$406&lt;&gt;0,'[1]p25'!$G$406,"")</f>
      </c>
      <c r="H78" s="24">
        <f>IF('[1]p25'!$H$406&lt;&gt;0,'[1]p25'!$H$406,"")</f>
      </c>
      <c r="I78" s="24">
        <f>IF('[1]p25'!$I$406&lt;&gt;0,'[1]p25'!$I$406,"")</f>
      </c>
      <c r="J78" s="24">
        <f>IF('[1]p25'!$J$406&lt;&gt;0,'[1]p25'!$J$406,"")</f>
      </c>
      <c r="K78" s="24">
        <f>IF('[1]p25'!$K$406&lt;&gt;0,'[1]p25'!$K$406,"")</f>
      </c>
      <c r="L78" s="24">
        <f>IF('[1]p25'!$L$406&lt;&gt;0,'[1]p25'!$L$406,"")</f>
      </c>
      <c r="M78" s="24" t="str">
        <f>IF('[1]p25'!$A$409&lt;&gt;0,'[1]p25'!$A$409," ")</f>
        <v> </v>
      </c>
      <c r="N78" s="24" t="str">
        <f>IF('[1]p25'!$B$409&lt;&gt;0,'[1]p25'!$B$409," ")</f>
        <v> </v>
      </c>
      <c r="O78" s="24">
        <f>IF('[1]p25'!$C$409&lt;&gt;0,'[1]p25'!$C$409," ")</f>
        <v>2</v>
      </c>
      <c r="P78" s="24" t="str">
        <f>IF('[1]p25'!$D$409&lt;&gt;0,'[1]p25'!$D$409," ")</f>
        <v> </v>
      </c>
      <c r="Q78" s="24">
        <f>IF('[1]p25'!$E$409&lt;&gt;0,'[1]p25'!$E$409," ")</f>
        <v>438</v>
      </c>
    </row>
    <row r="79" spans="1:17" s="2" customFormat="1" ht="11.25">
      <c r="A79" s="476"/>
      <c r="B79" s="476"/>
      <c r="C79" s="476"/>
      <c r="D79" s="476"/>
      <c r="E79" s="476"/>
      <c r="F79" s="476"/>
      <c r="G79" s="476"/>
      <c r="H79" s="476"/>
      <c r="I79" s="476"/>
      <c r="J79" s="476"/>
      <c r="K79" s="476"/>
      <c r="L79" s="476"/>
      <c r="M79" s="476"/>
      <c r="N79" s="476"/>
      <c r="O79" s="476"/>
      <c r="P79" s="476"/>
      <c r="Q79" s="476"/>
    </row>
    <row r="80" spans="1:17" s="34" customFormat="1" ht="11.25">
      <c r="A80" s="390" t="str">
        <f>T('[1]p26'!$C$13:$G$13)</f>
        <v>Marco Aurélio Soares Souto</v>
      </c>
      <c r="B80" s="391"/>
      <c r="C80" s="391"/>
      <c r="D80" s="391"/>
      <c r="E80" s="392"/>
      <c r="F80" s="477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</row>
    <row r="81" spans="1:17" s="2" customFormat="1" ht="11.25">
      <c r="A81" s="24">
        <f>IF('[1]p26'!$A$406&lt;&gt;0,'[1]p26'!$A$406,"")</f>
      </c>
      <c r="B81" s="24">
        <f>IF('[1]p26'!$B$406&lt;&gt;0,'[1]p26'!$B$406,"")</f>
      </c>
      <c r="C81" s="24">
        <f>IF('[1]p26'!$C$406&lt;&gt;0,'[1]p26'!$C$406,"")</f>
        <v>120</v>
      </c>
      <c r="D81" s="24">
        <f>IF('[1]p26'!$D$406&lt;&gt;0,'[1]p26'!$D$406,"")</f>
        <v>60</v>
      </c>
      <c r="E81" s="24">
        <f>IF('[1]p26'!$E$406&lt;&gt;0,'[1]p26'!$E$406,"")</f>
        <v>45</v>
      </c>
      <c r="F81" s="24">
        <f>IF('[1]p26'!$F$406&lt;&gt;0,'[1]p26'!$F$406,"")</f>
        <v>120</v>
      </c>
      <c r="G81" s="24">
        <f>IF('[1]p26'!$G$406&lt;&gt;0,'[1]p26'!$G$406,"")</f>
        <v>2</v>
      </c>
      <c r="H81" s="24">
        <f>IF('[1]p26'!$H$406&lt;&gt;0,'[1]p26'!$H$406,"")</f>
        <v>126</v>
      </c>
      <c r="I81" s="24">
        <f>IF('[1]p26'!$I$406&lt;&gt;0,'[1]p26'!$I$406,"")</f>
        <v>370</v>
      </c>
      <c r="J81" s="24">
        <f>IF('[1]p26'!$J$406&lt;&gt;0,'[1]p26'!$J$406,"")</f>
      </c>
      <c r="K81" s="24">
        <f>IF('[1]p26'!$K$406&lt;&gt;0,'[1]p26'!$K$406,"")</f>
      </c>
      <c r="L81" s="24">
        <f>IF('[1]p26'!$L$406&lt;&gt;0,'[1]p26'!$L$406,"")</f>
        <v>32</v>
      </c>
      <c r="M81" s="24" t="str">
        <f>IF('[1]p26'!$A$409&lt;&gt;0,'[1]p26'!$A$409," ")</f>
        <v> </v>
      </c>
      <c r="N81" s="24">
        <f>IF('[1]p26'!$B$409&lt;&gt;0,'[1]p26'!$B$409," ")</f>
        <v>136</v>
      </c>
      <c r="O81" s="24">
        <f>IF('[1]p26'!$C$409&lt;&gt;0,'[1]p26'!$C$409," ")</f>
        <v>10</v>
      </c>
      <c r="P81" s="24">
        <f>IF('[1]p26'!$D$409&lt;&gt;0,'[1]p26'!$D$409," ")</f>
        <v>10</v>
      </c>
      <c r="Q81" s="24">
        <f>IF('[1]p26'!$E$409&lt;&gt;0,'[1]p26'!$E$409," ")</f>
        <v>1031</v>
      </c>
    </row>
    <row r="82" spans="1:17" s="2" customFormat="1" ht="11.25">
      <c r="A82" s="476"/>
      <c r="B82" s="476"/>
      <c r="C82" s="476"/>
      <c r="D82" s="476"/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P82" s="476"/>
      <c r="Q82" s="476"/>
    </row>
    <row r="83" spans="1:17" s="34" customFormat="1" ht="11.25">
      <c r="A83" s="390" t="str">
        <f>T('[1]p27'!$C$13:$G$13)</f>
        <v>Marisa de Sales Monteiro</v>
      </c>
      <c r="B83" s="391"/>
      <c r="C83" s="391"/>
      <c r="D83" s="391"/>
      <c r="E83" s="39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s="2" customFormat="1" ht="11.25">
      <c r="A84" s="24">
        <f>IF('[1]p27'!$A$406&lt;&gt;0,'[1]p27'!$A$406,"")</f>
      </c>
      <c r="B84" s="24">
        <f>IF('[1]p27'!$B$406&lt;&gt;0,'[1]p27'!$B$406,"")</f>
      </c>
      <c r="C84" s="24">
        <f>IF('[1]p27'!$C$406&lt;&gt;0,'[1]p27'!$C$406,"")</f>
        <v>220</v>
      </c>
      <c r="D84" s="24">
        <f>IF('[1]p27'!$D$406&lt;&gt;0,'[1]p27'!$D$406,"")</f>
        <v>180</v>
      </c>
      <c r="E84" s="24">
        <f>IF('[1]p27'!$E$406&lt;&gt;0,'[1]p27'!$E$406,"")</f>
      </c>
      <c r="F84" s="24">
        <f>IF('[1]p27'!$F$406&lt;&gt;0,'[1]p27'!$F$406,"")</f>
        <v>360</v>
      </c>
      <c r="G84" s="24">
        <f>IF('[1]p27'!$G$406&lt;&gt;0,'[1]p27'!$G$406,"")</f>
      </c>
      <c r="H84" s="24">
        <f>IF('[1]p27'!$H$406&lt;&gt;0,'[1]p27'!$H$406,"")</f>
      </c>
      <c r="I84" s="24">
        <f>IF('[1]p27'!$I$406&lt;&gt;0,'[1]p27'!$I$406,"")</f>
      </c>
      <c r="J84" s="24">
        <f>IF('[1]p27'!$J$406&lt;&gt;0,'[1]p27'!$J$406,"")</f>
      </c>
      <c r="K84" s="24">
        <f>IF('[1]p27'!$K$406&lt;&gt;0,'[1]p27'!$K$406,"")</f>
      </c>
      <c r="L84" s="24">
        <f>IF('[1]p27'!$L$406&lt;&gt;0,'[1]p27'!$L$406,"")</f>
      </c>
      <c r="M84" s="24" t="str">
        <f>IF('[1]p27'!$A$409&lt;&gt;0,'[1]p27'!$A$409," ")</f>
        <v> </v>
      </c>
      <c r="N84" s="24" t="str">
        <f>IF('[1]p27'!$B$409&lt;&gt;0,'[1]p27'!$B$409," ")</f>
        <v> </v>
      </c>
      <c r="O84" s="24" t="str">
        <f>IF('[1]p27'!$C$409&lt;&gt;0,'[1]p27'!$C$409," ")</f>
        <v> </v>
      </c>
      <c r="P84" s="24" t="str">
        <f>IF('[1]p27'!$D$409&lt;&gt;0,'[1]p27'!$D$409," ")</f>
        <v> </v>
      </c>
      <c r="Q84" s="24">
        <f>IF('[1]p27'!$E$409&lt;&gt;0,'[1]p27'!$E$409," ")</f>
        <v>760</v>
      </c>
    </row>
    <row r="85" spans="1:17" s="2" customFormat="1" ht="11.25">
      <c r="A85" s="476"/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</row>
    <row r="86" spans="1:17" s="34" customFormat="1" ht="11.25">
      <c r="A86" s="390" t="str">
        <f>T('[1]p28'!$C$13:$G$13)</f>
        <v>Michelli Karinne Barros da Silva</v>
      </c>
      <c r="B86" s="391"/>
      <c r="C86" s="391"/>
      <c r="D86" s="391"/>
      <c r="E86" s="392"/>
      <c r="F86" s="477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</row>
    <row r="87" spans="1:17" s="2" customFormat="1" ht="11.25">
      <c r="A87" s="24">
        <f>IF('[1]p28'!$A$406&lt;&gt;0,'[1]p28'!$A$406,"")</f>
      </c>
      <c r="B87" s="24">
        <f>IF('[1]p28'!$B$406&lt;&gt;0,'[1]p28'!$B$406,"")</f>
      </c>
      <c r="C87" s="24">
        <f>IF('[1]p28'!$C$406&lt;&gt;0,'[1]p28'!$C$406,"")</f>
        <v>200</v>
      </c>
      <c r="D87" s="24">
        <f>IF('[1]p28'!$D$406&lt;&gt;0,'[1]p28'!$D$406,"")</f>
        <v>180</v>
      </c>
      <c r="E87" s="24">
        <f>IF('[1]p28'!$E$406&lt;&gt;0,'[1]p28'!$E$406,"")</f>
      </c>
      <c r="F87" s="24">
        <f>IF('[1]p28'!$F$406&lt;&gt;0,'[1]p28'!$F$406,"")</f>
        <v>360</v>
      </c>
      <c r="G87" s="24">
        <f>IF('[1]p28'!$G$406&lt;&gt;0,'[1]p28'!$G$406,"")</f>
      </c>
      <c r="H87" s="24">
        <f>IF('[1]p28'!$H$406&lt;&gt;0,'[1]p28'!$H$406,"")</f>
      </c>
      <c r="I87" s="24">
        <f>IF('[1]p28'!$I$406&lt;&gt;0,'[1]p28'!$I$406,"")</f>
        <v>120</v>
      </c>
      <c r="J87" s="24">
        <f>IF('[1]p28'!$J$406&lt;&gt;0,'[1]p28'!$J$406,"")</f>
      </c>
      <c r="K87" s="24">
        <f>IF('[1]p28'!$K$406&lt;&gt;0,'[1]p28'!$K$406,"")</f>
      </c>
      <c r="L87" s="24">
        <f>IF('[1]p28'!$L$406&lt;&gt;0,'[1]p28'!$L$406,"")</f>
      </c>
      <c r="M87" s="24" t="str">
        <f>IF('[1]p28'!$A$409&lt;&gt;0,'[1]p28'!$A$409," ")</f>
        <v> </v>
      </c>
      <c r="N87" s="24" t="str">
        <f>IF('[1]p28'!$B$409&lt;&gt;0,'[1]p28'!$B$409," ")</f>
        <v> </v>
      </c>
      <c r="O87" s="24" t="str">
        <f>IF('[1]p28'!$C$409&lt;&gt;0,'[1]p28'!$C$409," ")</f>
        <v> </v>
      </c>
      <c r="P87" s="24">
        <f>IF('[1]p28'!$D$409&lt;&gt;0,'[1]p28'!$D$409," ")</f>
        <v>12</v>
      </c>
      <c r="Q87" s="24">
        <f>IF('[1]p28'!$E$409&lt;&gt;0,'[1]p28'!$E$409," ")</f>
        <v>872</v>
      </c>
    </row>
    <row r="88" spans="1:17" s="2" customFormat="1" ht="11.25">
      <c r="A88" s="476"/>
      <c r="B88" s="476"/>
      <c r="C88" s="476"/>
      <c r="D88" s="476"/>
      <c r="E88" s="476"/>
      <c r="F88" s="476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</row>
    <row r="89" spans="1:17" s="34" customFormat="1" ht="11.25">
      <c r="A89" s="390" t="str">
        <f>T('[1]p29'!$C$13:$G$13)</f>
        <v>Miriam Costa</v>
      </c>
      <c r="B89" s="391"/>
      <c r="C89" s="391"/>
      <c r="D89" s="391"/>
      <c r="E89" s="392"/>
      <c r="F89" s="477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</row>
    <row r="90" spans="1:17" s="2" customFormat="1" ht="11.25">
      <c r="A90" s="43">
        <f>IF('[1]p29'!$A$406&lt;&gt;0,'[1]p29'!$A$406,"")</f>
      </c>
      <c r="B90" s="43">
        <f>IF('[1]p29'!$B$406&lt;&gt;0,'[1]p29'!$B$406,"")</f>
      </c>
      <c r="C90" s="43">
        <f>IF('[1]p29'!$C$406&lt;&gt;0,'[1]p29'!$C$406,"")</f>
      </c>
      <c r="D90" s="43">
        <f>IF('[1]p29'!$D$406&lt;&gt;0,'[1]p29'!$D$406,"")</f>
        <v>180</v>
      </c>
      <c r="E90" s="43">
        <f>IF('[1]p29'!$E$406&lt;&gt;0,'[1]p29'!$E$406,"")</f>
      </c>
      <c r="F90" s="24">
        <f>IF('[1]p29'!$F$406&lt;&gt;0,'[1]p29'!$F$406,"")</f>
        <v>360</v>
      </c>
      <c r="G90" s="24">
        <f>IF('[1]p29'!$G$406&lt;&gt;0,'[1]p29'!$G$406,"")</f>
        <v>60</v>
      </c>
      <c r="H90" s="24">
        <f>IF('[1]p29'!$H$406&lt;&gt;0,'[1]p29'!$H$406,"")</f>
      </c>
      <c r="I90" s="24">
        <f>IF('[1]p29'!$I$406&lt;&gt;0,'[1]p29'!$I$406,"")</f>
      </c>
      <c r="J90" s="24">
        <f>IF('[1]p29'!$J$406&lt;&gt;0,'[1]p29'!$J$406,"")</f>
        <v>30</v>
      </c>
      <c r="K90" s="24">
        <f>IF('[1]p29'!$K$406&lt;&gt;0,'[1]p29'!$K$406,"")</f>
      </c>
      <c r="L90" s="24">
        <f>IF('[1]p29'!$L$406&lt;&gt;0,'[1]p29'!$L$406,"")</f>
      </c>
      <c r="M90" s="24" t="str">
        <f>IF('[1]p29'!$A$409&lt;&gt;0,'[1]p29'!$A$409," ")</f>
        <v> </v>
      </c>
      <c r="N90" s="24">
        <f>IF('[1]p29'!$B$409&lt;&gt;0,'[1]p29'!$B$409," ")</f>
        <v>85</v>
      </c>
      <c r="O90" s="24">
        <f>IF('[1]p29'!$C$409&lt;&gt;0,'[1]p29'!$C$409," ")</f>
        <v>60</v>
      </c>
      <c r="P90" s="24">
        <f>IF('[1]p29'!$D$409&lt;&gt;0,'[1]p29'!$D$409," ")</f>
        <v>20</v>
      </c>
      <c r="Q90" s="24">
        <f>IF('[1]p29'!$E$409&lt;&gt;0,'[1]p29'!$E$409," ")</f>
        <v>795</v>
      </c>
    </row>
    <row r="91" spans="1:17" s="2" customFormat="1" ht="11.25">
      <c r="A91" s="476"/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</row>
    <row r="92" spans="1:17" s="34" customFormat="1" ht="11.25">
      <c r="A92" s="390" t="str">
        <f>T('[1]p30'!$C$13:$G$13)</f>
        <v>Patrícia Batista Leal</v>
      </c>
      <c r="B92" s="391"/>
      <c r="C92" s="391"/>
      <c r="D92" s="391"/>
      <c r="E92" s="392"/>
      <c r="F92" s="477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</row>
    <row r="93" spans="1:17" s="2" customFormat="1" ht="11.25">
      <c r="A93" s="43">
        <f>IF('[1]p30'!$A$406&lt;&gt;0,'[1]p30'!$A$406,"")</f>
      </c>
      <c r="B93" s="43">
        <f>IF('[1]p30'!$B$406&lt;&gt;0,'[1]p30'!$B$406,"")</f>
      </c>
      <c r="C93" s="43">
        <f>IF('[1]p30'!$C$406&lt;&gt;0,'[1]p30'!$C$406,"")</f>
        <v>118</v>
      </c>
      <c r="D93" s="43">
        <f>IF('[1]p30'!$D$406&lt;&gt;0,'[1]p30'!$D$406,"")</f>
        <v>210</v>
      </c>
      <c r="E93" s="43">
        <f>IF('[1]p30'!$E$406&lt;&gt;0,'[1]p30'!$E$406,"")</f>
      </c>
      <c r="F93" s="24">
        <f>IF('[1]p30'!$F$406&lt;&gt;0,'[1]p30'!$F$406,"")</f>
        <v>420</v>
      </c>
      <c r="G93" s="24">
        <f>IF('[1]p30'!$G$406&lt;&gt;0,'[1]p30'!$G$406,"")</f>
        <v>28</v>
      </c>
      <c r="H93" s="24">
        <f>IF('[1]p30'!$H$406&lt;&gt;0,'[1]p30'!$H$406,"")</f>
      </c>
      <c r="I93" s="24">
        <f>IF('[1]p30'!$I$406&lt;&gt;0,'[1]p30'!$I$406,"")</f>
      </c>
      <c r="J93" s="24">
        <f>IF('[1]p30'!$J$406&lt;&gt;0,'[1]p30'!$J$406,"")</f>
        <v>20</v>
      </c>
      <c r="K93" s="24">
        <f>IF('[1]p30'!$K$406&lt;&gt;0,'[1]p30'!$K$406,"")</f>
        <v>30</v>
      </c>
      <c r="L93" s="24">
        <f>IF('[1]p30'!$L$406&lt;&gt;0,'[1]p30'!$L$406,"")</f>
      </c>
      <c r="M93" s="24" t="str">
        <f>IF('[1]p30'!$A$409&lt;&gt;0,'[1]p30'!$A$409," ")</f>
        <v> </v>
      </c>
      <c r="N93" s="24" t="str">
        <f>IF('[1]p30'!$B$409&lt;&gt;0,'[1]p30'!$B$409," ")</f>
        <v> </v>
      </c>
      <c r="O93" s="24">
        <f>IF('[1]p30'!$C$409&lt;&gt;0,'[1]p30'!$C$409," ")</f>
        <v>6</v>
      </c>
      <c r="P93" s="24">
        <f>IF('[1]p30'!$D$409&lt;&gt;0,'[1]p30'!$D$409," ")</f>
        <v>9</v>
      </c>
      <c r="Q93" s="24">
        <f>IF('[1]p30'!$E$409&lt;&gt;0,'[1]p30'!$E$409," ")</f>
        <v>841</v>
      </c>
    </row>
    <row r="94" spans="1:17" s="2" customFormat="1" ht="11.25">
      <c r="A94" s="476"/>
      <c r="B94" s="476"/>
      <c r="C94" s="476"/>
      <c r="D94" s="476"/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476"/>
      <c r="Q94" s="476"/>
    </row>
    <row r="95" spans="1:17" s="34" customFormat="1" ht="11.25">
      <c r="A95" s="390" t="str">
        <f>T('[1]p31'!$C$13:$G$13)</f>
        <v>Rosana Marques da Silva</v>
      </c>
      <c r="B95" s="391"/>
      <c r="C95" s="391"/>
      <c r="D95" s="391"/>
      <c r="E95" s="392"/>
      <c r="F95" s="477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</row>
    <row r="96" spans="1:17" s="2" customFormat="1" ht="11.25">
      <c r="A96" s="43">
        <f>IF('[1]p31'!$A$406&lt;&gt;0,'[1]p31'!$A$406,"")</f>
      </c>
      <c r="B96" s="43">
        <f>IF('[1]p31'!$B$406&lt;&gt;0,'[1]p31'!$B$406,"")</f>
      </c>
      <c r="C96" s="43">
        <f>IF('[1]p31'!$C$406&lt;&gt;0,'[1]p31'!$C$406,"")</f>
        <v>60</v>
      </c>
      <c r="D96" s="43">
        <f>IF('[1]p31'!$D$406&lt;&gt;0,'[1]p31'!$D$406,"")</f>
        <v>180</v>
      </c>
      <c r="E96" s="43">
        <f>IF('[1]p31'!$E$406&lt;&gt;0,'[1]p31'!$E$406,"")</f>
      </c>
      <c r="F96" s="24">
        <f>IF('[1]p31'!$F$406&lt;&gt;0,'[1]p31'!$F$406,"")</f>
        <v>270</v>
      </c>
      <c r="G96" s="24">
        <f>IF('[1]p31'!$G$406&lt;&gt;0,'[1]p31'!$G$406,"")</f>
        <v>150</v>
      </c>
      <c r="H96" s="24">
        <f>IF('[1]p31'!$H$406&lt;&gt;0,'[1]p31'!$H$406,"")</f>
        <v>10</v>
      </c>
      <c r="I96" s="24">
        <f>IF('[1]p31'!$I$406&lt;&gt;0,'[1]p31'!$I$406,"")</f>
        <v>120</v>
      </c>
      <c r="J96" s="24">
        <f>IF('[1]p31'!$J$406&lt;&gt;0,'[1]p31'!$J$406,"")</f>
      </c>
      <c r="K96" s="24">
        <f>IF('[1]p31'!$K$406&lt;&gt;0,'[1]p31'!$K$406,"")</f>
        <v>50</v>
      </c>
      <c r="L96" s="24">
        <f>IF('[1]p31'!$L$406&lt;&gt;0,'[1]p31'!$L$406,"")</f>
        <v>30</v>
      </c>
      <c r="M96" s="24" t="str">
        <f>IF('[1]p31'!$A$409&lt;&gt;0,'[1]p31'!$A$409," ")</f>
        <v> </v>
      </c>
      <c r="N96" s="24">
        <f>IF('[1]p31'!$B$409&lt;&gt;0,'[1]p31'!$B$409," ")</f>
        <v>40</v>
      </c>
      <c r="O96" s="24">
        <f>IF('[1]p31'!$C$409&lt;&gt;0,'[1]p31'!$C$409," ")</f>
        <v>20</v>
      </c>
      <c r="P96" s="24">
        <f>IF('[1]p31'!$D$409&lt;&gt;0,'[1]p31'!$D$409," ")</f>
        <v>10</v>
      </c>
      <c r="Q96" s="24">
        <f>IF('[1]p31'!$E$409&lt;&gt;0,'[1]p31'!$E$409," ")</f>
        <v>940</v>
      </c>
    </row>
    <row r="97" spans="1:17" s="2" customFormat="1" ht="11.25">
      <c r="A97" s="476"/>
      <c r="B97" s="476"/>
      <c r="C97" s="476"/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</row>
    <row r="98" spans="1:17" s="34" customFormat="1" ht="11.25">
      <c r="A98" s="390" t="str">
        <f>T('[1]p32'!$C$13:$G$13)</f>
        <v>Rosângela Silveira do Nascimento</v>
      </c>
      <c r="B98" s="391"/>
      <c r="C98" s="391"/>
      <c r="D98" s="391"/>
      <c r="E98" s="392"/>
      <c r="F98" s="477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</row>
    <row r="99" spans="1:17" s="2" customFormat="1" ht="11.25">
      <c r="A99" s="43">
        <f>IF('[1]p32'!$A$406&lt;&gt;0,'[1]p32'!$A$406,"")</f>
        <v>1040</v>
      </c>
      <c r="B99" s="43">
        <f>IF('[1]p32'!$B$406&lt;&gt;0,'[1]p32'!$B$406,"")</f>
      </c>
      <c r="C99" s="43">
        <f>IF('[1]p32'!$C$406&lt;&gt;0,'[1]p32'!$C$406,"")</f>
      </c>
      <c r="D99" s="43">
        <f>IF('[1]p32'!$D$406&lt;&gt;0,'[1]p32'!$D$406,"")</f>
      </c>
      <c r="E99" s="43">
        <f>IF('[1]p32'!$E$406&lt;&gt;0,'[1]p32'!$E$406,"")</f>
      </c>
      <c r="F99" s="24">
        <f>IF('[1]p32'!$F$406&lt;&gt;0,'[1]p32'!$F$406,"")</f>
      </c>
      <c r="G99" s="24">
        <f>IF('[1]p32'!$G$406&lt;&gt;0,'[1]p32'!$G$406,"")</f>
      </c>
      <c r="H99" s="24">
        <f>IF('[1]p32'!$H$406&lt;&gt;0,'[1]p32'!$H$406,"")</f>
      </c>
      <c r="I99" s="24">
        <f>IF('[1]p32'!$I$406&lt;&gt;0,'[1]p32'!$I$406,"")</f>
      </c>
      <c r="J99" s="24">
        <f>IF('[1]p32'!$J$406&lt;&gt;0,'[1]p32'!$J$406,"")</f>
      </c>
      <c r="K99" s="24">
        <f>IF('[1]p32'!$K$406&lt;&gt;0,'[1]p32'!$K$406,"")</f>
      </c>
      <c r="L99" s="24">
        <f>IF('[1]p32'!$L$406&lt;&gt;0,'[1]p32'!$L$406,"")</f>
      </c>
      <c r="M99" s="24" t="str">
        <f>IF('[1]p32'!$A$409&lt;&gt;0,'[1]p32'!$A$409," ")</f>
        <v> </v>
      </c>
      <c r="N99" s="24" t="str">
        <f>IF('[1]p32'!$B$409&lt;&gt;0,'[1]p32'!$B$409," ")</f>
        <v> </v>
      </c>
      <c r="O99" s="24" t="str">
        <f>IF('[1]p32'!$C$409&lt;&gt;0,'[1]p32'!$C$409," ")</f>
        <v> </v>
      </c>
      <c r="P99" s="24" t="str">
        <f>IF('[1]p32'!$D$409&lt;&gt;0,'[1]p32'!$D$409," ")</f>
        <v> </v>
      </c>
      <c r="Q99" s="24">
        <f>IF('[1]p32'!$E$409&lt;&gt;0,'[1]p32'!$E$409," ")</f>
        <v>1040</v>
      </c>
    </row>
    <row r="100" spans="1:17" s="2" customFormat="1" ht="11.25">
      <c r="A100" s="476"/>
      <c r="B100" s="476"/>
      <c r="C100" s="476"/>
      <c r="D100" s="476"/>
      <c r="E100" s="476"/>
      <c r="F100" s="476"/>
      <c r="G100" s="476"/>
      <c r="H100" s="476"/>
      <c r="I100" s="476"/>
      <c r="J100" s="476"/>
      <c r="K100" s="476"/>
      <c r="L100" s="476"/>
      <c r="M100" s="476"/>
      <c r="N100" s="476"/>
      <c r="O100" s="476"/>
      <c r="P100" s="476"/>
      <c r="Q100" s="476"/>
    </row>
    <row r="101" spans="1:17" s="2" customFormat="1" ht="11.25">
      <c r="A101" s="390" t="str">
        <f>T('[1]p33'!$C$13:$G$13)</f>
        <v>Sérgio Mota Alves</v>
      </c>
      <c r="B101" s="391"/>
      <c r="C101" s="391"/>
      <c r="D101" s="391"/>
      <c r="E101" s="392"/>
      <c r="F101" s="477"/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478"/>
    </row>
    <row r="102" spans="1:17" s="2" customFormat="1" ht="11.25">
      <c r="A102" s="43">
        <f>IF('[1]p33'!$A$406&lt;&gt;0,'[1]p33'!$A$406,"")</f>
        <v>160</v>
      </c>
      <c r="B102" s="43">
        <f>IF('[1]p33'!$B$406&lt;&gt;0,'[1]p33'!$B$406,"")</f>
      </c>
      <c r="C102" s="43">
        <f>IF('[1]p33'!$C$406&lt;&gt;0,'[1]p33'!$C$406,"")</f>
        <v>174</v>
      </c>
      <c r="D102" s="43">
        <f>IF('[1]p33'!$D$406&lt;&gt;0,'[1]p33'!$D$406,"")</f>
        <v>180</v>
      </c>
      <c r="E102" s="43">
        <f>IF('[1]p33'!$E$406&lt;&gt;0,'[1]p33'!$E$406,"")</f>
        <v>45</v>
      </c>
      <c r="F102" s="24">
        <f>IF('[1]p33'!$F$406&lt;&gt;0,'[1]p33'!$F$406,"")</f>
        <v>240</v>
      </c>
      <c r="G102" s="24">
        <f>IF('[1]p33'!$G$406&lt;&gt;0,'[1]p33'!$G$406,"")</f>
      </c>
      <c r="H102" s="24">
        <f>IF('[1]p33'!$H$406&lt;&gt;0,'[1]p33'!$H$406,"")</f>
      </c>
      <c r="I102" s="24">
        <f>IF('[1]p33'!$I$406&lt;&gt;0,'[1]p33'!$I$406,"")</f>
        <v>94</v>
      </c>
      <c r="J102" s="24">
        <f>IF('[1]p33'!$J$406&lt;&gt;0,'[1]p33'!$J$406,"")</f>
      </c>
      <c r="K102" s="24">
        <f>IF('[1]p33'!$K$406&lt;&gt;0,'[1]p33'!$K$406,"")</f>
      </c>
      <c r="L102" s="24">
        <f>IF('[1]p33'!$L$406&lt;&gt;0,'[1]p33'!$L$406,"")</f>
      </c>
      <c r="M102" s="24" t="str">
        <f>IF('[1]p33'!$A$409&lt;&gt;0,'[1]p33'!$A$409," ")</f>
        <v> </v>
      </c>
      <c r="N102" s="24" t="str">
        <f>IF('[1]p33'!$B$409&lt;&gt;0,'[1]p33'!$B$409," ")</f>
        <v> </v>
      </c>
      <c r="O102" s="24">
        <f>IF('[1]p33'!$C$409&lt;&gt;0,'[1]p33'!$C$409," ")</f>
        <v>16</v>
      </c>
      <c r="P102" s="24">
        <f>IF('[1]p33'!$D$409&lt;&gt;0,'[1]p33'!$D$409," ")</f>
        <v>18</v>
      </c>
      <c r="Q102" s="24">
        <f>IF('[1]p33'!$E$409&lt;&gt;0,'[1]p33'!$E$409," ")</f>
        <v>927</v>
      </c>
    </row>
    <row r="103" spans="1:17" s="2" customFormat="1" ht="11.25">
      <c r="A103" s="476"/>
      <c r="B103" s="476"/>
      <c r="C103" s="476"/>
      <c r="D103" s="476"/>
      <c r="E103" s="476"/>
      <c r="F103" s="476"/>
      <c r="G103" s="476"/>
      <c r="H103" s="476"/>
      <c r="I103" s="476"/>
      <c r="J103" s="476"/>
      <c r="K103" s="476"/>
      <c r="L103" s="476"/>
      <c r="M103" s="476"/>
      <c r="N103" s="476"/>
      <c r="O103" s="476"/>
      <c r="P103" s="476"/>
      <c r="Q103" s="476"/>
    </row>
    <row r="104" spans="1:17" s="2" customFormat="1" ht="11.25">
      <c r="A104" s="390" t="str">
        <f>T('[1]p34'!$C$13:$G$13)</f>
        <v>Vandik Estevam Barbosa</v>
      </c>
      <c r="B104" s="391"/>
      <c r="C104" s="391"/>
      <c r="D104" s="391"/>
      <c r="E104" s="392"/>
      <c r="F104" s="477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</row>
    <row r="105" spans="1:17" s="2" customFormat="1" ht="11.25">
      <c r="A105" s="43">
        <f>IF('[1]p34'!$A$406&lt;&gt;0,'[1]p34'!$A$406,"")</f>
      </c>
      <c r="B105" s="43">
        <f>IF('[1]p34'!$B$406&lt;&gt;0,'[1]p34'!$B$406,"")</f>
        <v>160</v>
      </c>
      <c r="C105" s="43">
        <f>IF('[1]p34'!$C$406&lt;&gt;0,'[1]p34'!$C$406,"")</f>
      </c>
      <c r="D105" s="43">
        <f>IF('[1]p34'!$D$406&lt;&gt;0,'[1]p34'!$D$406,"")</f>
        <v>180</v>
      </c>
      <c r="E105" s="43">
        <f>IF('[1]p34'!$E$406&lt;&gt;0,'[1]p34'!$E$406,"")</f>
      </c>
      <c r="F105" s="24">
        <f>IF('[1]p34'!$F$406&lt;&gt;0,'[1]p34'!$F$406,"")</f>
        <v>360</v>
      </c>
      <c r="G105" s="24">
        <f>IF('[1]p34'!$G$406&lt;&gt;0,'[1]p34'!$G$406,"")</f>
        <v>80</v>
      </c>
      <c r="H105" s="24">
        <f>IF('[1]p34'!$H$406&lt;&gt;0,'[1]p34'!$H$406,"")</f>
      </c>
      <c r="I105" s="24">
        <f>IF('[1]p34'!$I$406&lt;&gt;0,'[1]p34'!$I$406,"")</f>
      </c>
      <c r="J105" s="24">
        <f>IF('[1]p34'!$J$406&lt;&gt;0,'[1]p34'!$J$406,"")</f>
        <v>45</v>
      </c>
      <c r="K105" s="24">
        <f>IF('[1]p34'!$K$406&lt;&gt;0,'[1]p34'!$K$406,"")</f>
        <v>60</v>
      </c>
      <c r="L105" s="24">
        <f>IF('[1]p34'!$L$406&lt;&gt;0,'[1]p34'!$L$406,"")</f>
      </c>
      <c r="M105" s="24" t="str">
        <f>IF('[1]p34'!$A$409&lt;&gt;0,'[1]p34'!$A$409," ")</f>
        <v> </v>
      </c>
      <c r="N105" s="24" t="str">
        <f>IF('[1]p34'!$B$409&lt;&gt;0,'[1]p34'!$B$409," ")</f>
        <v> </v>
      </c>
      <c r="O105" s="24">
        <f>IF('[1]p34'!$C$409&lt;&gt;0,'[1]p34'!$C$409," ")</f>
        <v>20</v>
      </c>
      <c r="P105" s="24">
        <f>IF('[1]p34'!$D$409&lt;&gt;0,'[1]p34'!$D$409," ")</f>
        <v>120</v>
      </c>
      <c r="Q105" s="24">
        <f>IF('[1]p34'!$E$409&lt;&gt;0,'[1]p34'!$E$409," ")</f>
        <v>1025</v>
      </c>
    </row>
    <row r="106" spans="1:17" s="2" customFormat="1" ht="11.25">
      <c r="A106" s="476"/>
      <c r="B106" s="476"/>
      <c r="C106" s="476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</row>
    <row r="107" spans="1:17" s="2" customFormat="1" ht="11.25">
      <c r="A107" s="390" t="str">
        <f>T('[1]p35'!$C$13:$G$13)</f>
        <v>Vanio Fragoso de Melo</v>
      </c>
      <c r="B107" s="391"/>
      <c r="C107" s="391"/>
      <c r="D107" s="391"/>
      <c r="E107" s="392"/>
      <c r="F107" s="477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</row>
    <row r="108" spans="1:17" s="2" customFormat="1" ht="11.25">
      <c r="A108" s="43">
        <f>IF('[1]p35'!$A$406&lt;&gt;0,'[1]p35'!$A$406,"")</f>
      </c>
      <c r="B108" s="43">
        <f>IF('[1]p35'!$B$406&lt;&gt;0,'[1]p35'!$B$406,"")</f>
      </c>
      <c r="C108" s="43">
        <f>IF('[1]p35'!$C$406&lt;&gt;0,'[1]p35'!$C$406,"")</f>
        <v>60</v>
      </c>
      <c r="D108" s="43">
        <f>IF('[1]p35'!$D$406&lt;&gt;0,'[1]p35'!$D$406,"")</f>
        <v>120</v>
      </c>
      <c r="E108" s="43">
        <f>IF('[1]p35'!$E$406&lt;&gt;0,'[1]p35'!$E$406,"")</f>
      </c>
      <c r="F108" s="24">
        <f>IF('[1]p35'!$F$406&lt;&gt;0,'[1]p35'!$F$406,"")</f>
        <v>240</v>
      </c>
      <c r="G108" s="24">
        <f>IF('[1]p35'!$G$406&lt;&gt;0,'[1]p35'!$G$406,"")</f>
        <v>90</v>
      </c>
      <c r="H108" s="24">
        <f>IF('[1]p35'!$H$406&lt;&gt;0,'[1]p35'!$H$406,"")</f>
        <v>50</v>
      </c>
      <c r="I108" s="24">
        <f>IF('[1]p35'!$I$406&lt;&gt;0,'[1]p35'!$I$406,"")</f>
        <v>60</v>
      </c>
      <c r="J108" s="24">
        <f>IF('[1]p35'!$J$406&lt;&gt;0,'[1]p35'!$J$406,"")</f>
      </c>
      <c r="K108" s="24">
        <f>IF('[1]p35'!$K$406&lt;&gt;0,'[1]p35'!$K$406,"")</f>
      </c>
      <c r="L108" s="24">
        <f>IF('[1]p35'!$L$406&lt;&gt;0,'[1]p35'!$L$406,"")</f>
        <v>5</v>
      </c>
      <c r="M108" s="24" t="str">
        <f>IF('[1]p35'!$A$409&lt;&gt;0,'[1]p35'!$A$409," ")</f>
        <v> </v>
      </c>
      <c r="N108" s="24">
        <f>IF('[1]p35'!$B$409&lt;&gt;0,'[1]p35'!$B$409," ")</f>
        <v>100</v>
      </c>
      <c r="O108" s="24">
        <f>IF('[1]p35'!$C$409&lt;&gt;0,'[1]p35'!$C$409," ")</f>
        <v>40</v>
      </c>
      <c r="P108" s="24" t="str">
        <f>IF('[1]p35'!$D$409&lt;&gt;0,'[1]p35'!$D$409," ")</f>
        <v> </v>
      </c>
      <c r="Q108" s="24">
        <f>IF('[1]p35'!$E$409&lt;&gt;0,'[1]p35'!$E$409," ")</f>
        <v>765</v>
      </c>
    </row>
    <row r="109" spans="1:17" s="2" customFormat="1" ht="11.25">
      <c r="A109" s="476"/>
      <c r="B109" s="476"/>
      <c r="C109" s="476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</row>
    <row r="110" spans="1:17" s="2" customFormat="1" ht="11.25">
      <c r="A110" s="390" t="str">
        <f>T('[1]p36'!$C$13:$G$13)</f>
        <v>Antonio Gomes Nunes</v>
      </c>
      <c r="B110" s="391"/>
      <c r="C110" s="391"/>
      <c r="D110" s="391"/>
      <c r="E110" s="392"/>
      <c r="F110" s="477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</row>
    <row r="111" spans="1:17" s="2" customFormat="1" ht="11.25">
      <c r="A111" s="43">
        <f>IF('[1]p36'!$A$406&lt;&gt;0,'[1]p36'!$A$406,"")</f>
      </c>
      <c r="B111" s="43">
        <f>IF('[1]p36'!$B$406&lt;&gt;0,'[1]p36'!$B$406,"")</f>
      </c>
      <c r="C111" s="43">
        <f>IF('[1]p36'!$C$406&lt;&gt;0,'[1]p36'!$C$406,"")</f>
      </c>
      <c r="D111" s="43">
        <f>IF('[1]p36'!$D$406&lt;&gt;0,'[1]p36'!$D$406,"")</f>
        <v>90</v>
      </c>
      <c r="E111" s="43">
        <f>IF('[1]p36'!$E$406&lt;&gt;0,'[1]p36'!$E$406,"")</f>
      </c>
      <c r="F111" s="24">
        <f>IF('[1]p36'!$F$406&lt;&gt;0,'[1]p36'!$F$406,"")</f>
        <v>180</v>
      </c>
      <c r="G111" s="24">
        <f>IF('[1]p36'!$G$406&lt;&gt;0,'[1]p36'!$G$406,"")</f>
      </c>
      <c r="H111" s="24">
        <f>IF('[1]p36'!$H$406&lt;&gt;0,'[1]p36'!$H$406,"")</f>
      </c>
      <c r="I111" s="24">
        <f>IF('[1]p36'!$I$406&lt;&gt;0,'[1]p36'!$I$406,"")</f>
      </c>
      <c r="J111" s="24">
        <f>IF('[1]p36'!$J$406&lt;&gt;0,'[1]p36'!$J$406,"")</f>
      </c>
      <c r="K111" s="24">
        <f>IF('[1]p36'!$K$406&lt;&gt;0,'[1]p36'!$K$406,"")</f>
      </c>
      <c r="L111" s="24">
        <f>IF('[1]p36'!$L$406&lt;&gt;0,'[1]p36'!$L$406,"")</f>
      </c>
      <c r="M111" s="24" t="str">
        <f>IF('[1]p36'!$A$409&lt;&gt;0,'[1]p36'!$A$409," ")</f>
        <v> </v>
      </c>
      <c r="N111" s="24" t="str">
        <f>IF('[1]p36'!$B$409&lt;&gt;0,'[1]p36'!$B$409," ")</f>
        <v> </v>
      </c>
      <c r="O111" s="24" t="str">
        <f>IF('[1]p36'!$C$409&lt;&gt;0,'[1]p36'!$C$409," ")</f>
        <v> </v>
      </c>
      <c r="P111" s="24" t="str">
        <f>IF('[1]p36'!$D$409&lt;&gt;0,'[1]p36'!$D$409," ")</f>
        <v> </v>
      </c>
      <c r="Q111" s="24">
        <f>IF('[1]p36'!$E$409&lt;&gt;0,'[1]p36'!$E$409," ")</f>
        <v>270</v>
      </c>
    </row>
    <row r="112" spans="1:17" s="2" customFormat="1" ht="11.25">
      <c r="A112" s="476"/>
      <c r="B112" s="476"/>
      <c r="C112" s="476"/>
      <c r="D112" s="476"/>
      <c r="E112" s="476"/>
      <c r="F112" s="476"/>
      <c r="G112" s="476"/>
      <c r="H112" s="476"/>
      <c r="I112" s="476"/>
      <c r="J112" s="476"/>
      <c r="K112" s="476"/>
      <c r="L112" s="476"/>
      <c r="M112" s="476"/>
      <c r="N112" s="476"/>
      <c r="O112" s="476"/>
      <c r="P112" s="476"/>
      <c r="Q112" s="476"/>
    </row>
    <row r="113" spans="1:17" s="2" customFormat="1" ht="11.25">
      <c r="A113" s="390" t="str">
        <f>T('[1]p37'!$C$13:$G$13)</f>
        <v>Cícero Januário Guimarães </v>
      </c>
      <c r="B113" s="391"/>
      <c r="C113" s="391"/>
      <c r="D113" s="391"/>
      <c r="E113" s="392"/>
      <c r="F113" s="477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</row>
    <row r="114" spans="1:17" s="2" customFormat="1" ht="11.25">
      <c r="A114" s="43">
        <f>IF('[1]p37'!$A$406&lt;&gt;0,'[1]p37'!$A$406,"")</f>
      </c>
      <c r="B114" s="43">
        <f>IF('[1]p37'!$B$406&lt;&gt;0,'[1]p37'!$B$406,"")</f>
      </c>
      <c r="C114" s="43">
        <f>IF('[1]p37'!$C$406&lt;&gt;0,'[1]p37'!$C$406,"")</f>
      </c>
      <c r="D114" s="43">
        <f>IF('[1]p37'!$D$406&lt;&gt;0,'[1]p37'!$D$406,"")</f>
        <v>210</v>
      </c>
      <c r="E114" s="43">
        <f>IF('[1]p37'!$E$406&lt;&gt;0,'[1]p37'!$E$406,"")</f>
      </c>
      <c r="F114" s="24">
        <f>IF('[1]p37'!$F$406&lt;&gt;0,'[1]p37'!$F$406,"")</f>
        <v>540</v>
      </c>
      <c r="G114" s="24">
        <f>IF('[1]p37'!$G$406&lt;&gt;0,'[1]p37'!$G$406,"")</f>
        <v>40</v>
      </c>
      <c r="H114" s="24">
        <f>IF('[1]p37'!$H$406&lt;&gt;0,'[1]p37'!$H$406,"")</f>
      </c>
      <c r="I114" s="24">
        <f>IF('[1]p37'!$I$406&lt;&gt;0,'[1]p37'!$I$406,"")</f>
      </c>
      <c r="J114" s="24">
        <f>IF('[1]p37'!$J$406&lt;&gt;0,'[1]p37'!$J$406,"")</f>
      </c>
      <c r="K114" s="24">
        <f>IF('[1]p37'!$K$406&lt;&gt;0,'[1]p37'!$K$406,"")</f>
      </c>
      <c r="L114" s="24">
        <f>IF('[1]p37'!$L$406&lt;&gt;0,'[1]p37'!$L$406,"")</f>
      </c>
      <c r="M114" s="24" t="str">
        <f>IF('[1]p37'!$A$409&lt;&gt;0,'[1]p37'!$A$409," ")</f>
        <v> </v>
      </c>
      <c r="N114" s="24" t="str">
        <f>IF('[1]p37'!$B$409&lt;&gt;0,'[1]p37'!$B$409," ")</f>
        <v> </v>
      </c>
      <c r="O114" s="24" t="str">
        <f>IF('[1]p37'!$C$409&lt;&gt;0,'[1]p37'!$C$409," ")</f>
        <v> </v>
      </c>
      <c r="P114" s="24" t="str">
        <f>IF('[1]p37'!$D$409&lt;&gt;0,'[1]p37'!$D$409," ")</f>
        <v> </v>
      </c>
      <c r="Q114" s="24">
        <f>IF('[1]p37'!$E$409&lt;&gt;0,'[1]p37'!$E$409," ")</f>
        <v>790</v>
      </c>
    </row>
    <row r="115" spans="1:17" s="2" customFormat="1" ht="11.25">
      <c r="A115" s="476"/>
      <c r="B115" s="476"/>
      <c r="C115" s="476"/>
      <c r="D115" s="476"/>
      <c r="E115" s="476"/>
      <c r="F115" s="476"/>
      <c r="G115" s="476"/>
      <c r="H115" s="476"/>
      <c r="I115" s="476"/>
      <c r="J115" s="476"/>
      <c r="K115" s="476"/>
      <c r="L115" s="476"/>
      <c r="M115" s="476"/>
      <c r="N115" s="476"/>
      <c r="O115" s="476"/>
      <c r="P115" s="476"/>
      <c r="Q115" s="476"/>
    </row>
    <row r="116" spans="1:17" s="2" customFormat="1" ht="11.25">
      <c r="A116" s="390" t="str">
        <f>T('[1]p38'!$C$13:$G$13)</f>
        <v>Guilherme Luiz O Neto</v>
      </c>
      <c r="B116" s="391"/>
      <c r="C116" s="391"/>
      <c r="D116" s="391"/>
      <c r="E116" s="392"/>
      <c r="F116" s="477"/>
      <c r="G116" s="478"/>
      <c r="H116" s="478"/>
      <c r="I116" s="478"/>
      <c r="J116" s="478"/>
      <c r="K116" s="478"/>
      <c r="L116" s="478"/>
      <c r="M116" s="478"/>
      <c r="N116" s="478"/>
      <c r="O116" s="478"/>
      <c r="P116" s="478"/>
      <c r="Q116" s="478"/>
    </row>
    <row r="117" spans="1:17" s="2" customFormat="1" ht="11.25">
      <c r="A117" s="43">
        <f>IF('[1]p38'!$A$406&lt;&gt;0,'[1]p38'!$A$406,"")</f>
      </c>
      <c r="B117" s="43">
        <f>IF('[1]p38'!$B$406&lt;&gt;0,'[1]p38'!$B$406,"")</f>
      </c>
      <c r="C117" s="43">
        <f>IF('[1]p38'!$C$406&lt;&gt;0,'[1]p38'!$C$406,"")</f>
      </c>
      <c r="D117" s="43">
        <f>IF('[1]p38'!$D$406&lt;&gt;0,'[1]p38'!$D$406,"")</f>
        <v>210</v>
      </c>
      <c r="E117" s="43">
        <f>IF('[1]p38'!$E$406&lt;&gt;0,'[1]p38'!$E$406,"")</f>
      </c>
      <c r="F117" s="24">
        <f>IF('[1]p38'!$F$406&lt;&gt;0,'[1]p38'!$F$406,"")</f>
        <v>420</v>
      </c>
      <c r="G117" s="24">
        <f>IF('[1]p38'!$G$406&lt;&gt;0,'[1]p38'!$G$406,"")</f>
      </c>
      <c r="H117" s="24">
        <f>IF('[1]p38'!$H$406&lt;&gt;0,'[1]p38'!$H$406,"")</f>
      </c>
      <c r="I117" s="24">
        <f>IF('[1]p38'!$I$406&lt;&gt;0,'[1]p38'!$I$406,"")</f>
      </c>
      <c r="J117" s="24">
        <f>IF('[1]p38'!$J$406&lt;&gt;0,'[1]p38'!$J$406,"")</f>
      </c>
      <c r="K117" s="24">
        <f>IF('[1]p38'!$K$406&lt;&gt;0,'[1]p38'!$K$406,"")</f>
      </c>
      <c r="L117" s="24">
        <f>IF('[1]p38'!$L$406&lt;&gt;0,'[1]p38'!$L$406,"")</f>
      </c>
      <c r="M117" s="24" t="str">
        <f>IF('[1]p38'!$A$409&lt;&gt;0,'[1]p38'!$A$409," ")</f>
        <v> </v>
      </c>
      <c r="N117" s="24" t="str">
        <f>IF('[1]p38'!$B$409&lt;&gt;0,'[1]p38'!$B$409," ")</f>
        <v> </v>
      </c>
      <c r="O117" s="24" t="str">
        <f>IF('[1]p38'!$C$409&lt;&gt;0,'[1]p38'!$C$409," ")</f>
        <v> </v>
      </c>
      <c r="P117" s="24" t="str">
        <f>IF('[1]p38'!$D$409&lt;&gt;0,'[1]p38'!$D$409," ")</f>
        <v> </v>
      </c>
      <c r="Q117" s="24">
        <f>IF('[1]p38'!$E$409&lt;&gt;0,'[1]p38'!$E$409," ")</f>
        <v>630</v>
      </c>
    </row>
    <row r="118" spans="1:17" s="2" customFormat="1" ht="11.25">
      <c r="A118" s="476"/>
      <c r="B118" s="476"/>
      <c r="C118" s="476"/>
      <c r="D118" s="476"/>
      <c r="E118" s="476"/>
      <c r="F118" s="476"/>
      <c r="G118" s="476"/>
      <c r="H118" s="476"/>
      <c r="I118" s="476"/>
      <c r="J118" s="476"/>
      <c r="K118" s="476"/>
      <c r="L118" s="476"/>
      <c r="M118" s="476"/>
      <c r="N118" s="476"/>
      <c r="O118" s="476"/>
      <c r="P118" s="476"/>
      <c r="Q118" s="476"/>
    </row>
    <row r="119" spans="1:17" s="2" customFormat="1" ht="11.25">
      <c r="A119" s="390" t="str">
        <f>T('[1]p39'!$C$13:$G$13)</f>
        <v>Ivaldo Maciel de Brito</v>
      </c>
      <c r="B119" s="391"/>
      <c r="C119" s="391"/>
      <c r="D119" s="391"/>
      <c r="E119" s="392"/>
      <c r="F119" s="477"/>
      <c r="G119" s="478"/>
      <c r="H119" s="478"/>
      <c r="I119" s="478"/>
      <c r="J119" s="478"/>
      <c r="K119" s="478"/>
      <c r="L119" s="478"/>
      <c r="M119" s="478"/>
      <c r="N119" s="478"/>
      <c r="O119" s="478"/>
      <c r="P119" s="478"/>
      <c r="Q119" s="478"/>
    </row>
    <row r="120" spans="1:17" s="2" customFormat="1" ht="11.25">
      <c r="A120" s="43">
        <f>IF('[1]p39'!$A$406&lt;&gt;0,'[1]p39'!$A$406,"")</f>
      </c>
      <c r="B120" s="43">
        <f>IF('[1]p39'!$B$406&lt;&gt;0,'[1]p39'!$B$406,"")</f>
      </c>
      <c r="C120" s="43">
        <f>IF('[1]p39'!$C$406&lt;&gt;0,'[1]p39'!$C$406,"")</f>
      </c>
      <c r="D120" s="43">
        <f>IF('[1]p39'!$D$406&lt;&gt;0,'[1]p39'!$D$406,"")</f>
        <v>75</v>
      </c>
      <c r="E120" s="43">
        <f>IF('[1]p39'!$E$406&lt;&gt;0,'[1]p39'!$E$406,"")</f>
      </c>
      <c r="F120" s="24">
        <f>IF('[1]p39'!$F$406&lt;&gt;0,'[1]p39'!$F$406,"")</f>
        <v>150</v>
      </c>
      <c r="G120" s="24">
        <f>IF('[1]p39'!$G$406&lt;&gt;0,'[1]p39'!$G$406,"")</f>
      </c>
      <c r="H120" s="24">
        <f>IF('[1]p39'!$H$406&lt;&gt;0,'[1]p39'!$H$406,"")</f>
      </c>
      <c r="I120" s="24">
        <f>IF('[1]p39'!$I$406&lt;&gt;0,'[1]p39'!$I$406,"")</f>
      </c>
      <c r="J120" s="24">
        <f>IF('[1]p39'!$J$406&lt;&gt;0,'[1]p39'!$J$406,"")</f>
      </c>
      <c r="K120" s="24">
        <f>IF('[1]p39'!$K$406&lt;&gt;0,'[1]p39'!$K$406,"")</f>
      </c>
      <c r="L120" s="24">
        <f>IF('[1]p39'!$L$406&lt;&gt;0,'[1]p39'!$L$406,"")</f>
      </c>
      <c r="M120" s="24" t="str">
        <f>IF('[1]p39'!$A$409&lt;&gt;0,'[1]p39'!$A$409," ")</f>
        <v> </v>
      </c>
      <c r="N120" s="24" t="str">
        <f>IF('[1]p39'!$B$409&lt;&gt;0,'[1]p39'!$B$409," ")</f>
        <v> </v>
      </c>
      <c r="O120" s="24" t="str">
        <f>IF('[1]p39'!$C$409&lt;&gt;0,'[1]p39'!$C$409," ")</f>
        <v> </v>
      </c>
      <c r="P120" s="24" t="str">
        <f>IF('[1]p39'!$D$409&lt;&gt;0,'[1]p39'!$D$409," ")</f>
        <v> </v>
      </c>
      <c r="Q120" s="24">
        <f>IF('[1]p39'!$E$409&lt;&gt;0,'[1]p39'!$E$409," ")</f>
        <v>225</v>
      </c>
    </row>
    <row r="121" spans="1:17" s="2" customFormat="1" ht="11.25">
      <c r="A121" s="476"/>
      <c r="B121" s="476"/>
      <c r="C121" s="476"/>
      <c r="D121" s="476"/>
      <c r="E121" s="476"/>
      <c r="F121" s="476"/>
      <c r="G121" s="476"/>
      <c r="H121" s="476"/>
      <c r="I121" s="476"/>
      <c r="J121" s="476"/>
      <c r="K121" s="476"/>
      <c r="L121" s="476"/>
      <c r="M121" s="476"/>
      <c r="N121" s="476"/>
      <c r="O121" s="476"/>
      <c r="P121" s="476"/>
      <c r="Q121" s="476"/>
    </row>
    <row r="122" spans="1:17" s="2" customFormat="1" ht="11.25">
      <c r="A122" s="422" t="str">
        <f>T('[1]p40'!$C$13:$G$13)</f>
        <v>José Iraponil Costa Lima</v>
      </c>
      <c r="B122" s="422"/>
      <c r="C122" s="422"/>
      <c r="D122" s="422"/>
      <c r="E122" s="422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</row>
    <row r="123" spans="1:17" s="2" customFormat="1" ht="11.25">
      <c r="A123" s="24">
        <f>IF('[1]p40'!$A$406&lt;&gt;0,'[1]p40'!$A$406,"")</f>
      </c>
      <c r="B123" s="24">
        <f>IF('[1]p40'!$B$406&lt;&gt;0,'[1]p40'!$B$406,"")</f>
      </c>
      <c r="C123" s="24">
        <f>IF('[1]p40'!$C$406&lt;&gt;0,'[1]p40'!$C$406,"")</f>
        <v>40</v>
      </c>
      <c r="D123" s="24">
        <f>IF('[1]p40'!$D$406&lt;&gt;0,'[1]p40'!$D$406,"")</f>
        <v>240</v>
      </c>
      <c r="E123" s="24">
        <f>IF('[1]p40'!$E$406&lt;&gt;0,'[1]p40'!$E$406,"")</f>
      </c>
      <c r="F123" s="24">
        <f>IF('[1]p40'!$F$406&lt;&gt;0,'[1]p40'!$F$406,"")</f>
        <v>480</v>
      </c>
      <c r="G123" s="24">
        <f>IF('[1]p40'!$G$406&lt;&gt;0,'[1]p40'!$G$406,"")</f>
      </c>
      <c r="H123" s="24">
        <f>IF('[1]p40'!$H$406&lt;&gt;0,'[1]p40'!$H$406,"")</f>
      </c>
      <c r="I123" s="24">
        <f>IF('[1]p40'!$I$406&lt;&gt;0,'[1]p40'!$I$406,"")</f>
      </c>
      <c r="J123" s="24">
        <f>IF('[1]p40'!$J$406&lt;&gt;0,'[1]p40'!$J$406,"")</f>
      </c>
      <c r="K123" s="24">
        <f>IF('[1]p40'!$K$406&lt;&gt;0,'[1]p40'!$K$406,"")</f>
      </c>
      <c r="L123" s="24">
        <f>IF('[1]p40'!$L$406&lt;&gt;0,'[1]p40'!$L$406,"")</f>
      </c>
      <c r="M123" s="24" t="str">
        <f>IF('[1]p40'!$A$409&lt;&gt;0,'[1]p40'!$A$409," ")</f>
        <v> </v>
      </c>
      <c r="N123" s="24" t="str">
        <f>IF('[1]p40'!$B$409&lt;&gt;0,'[1]p40'!$B$409," ")</f>
        <v> </v>
      </c>
      <c r="O123" s="24" t="str">
        <f>IF('[1]p40'!$C$409&lt;&gt;0,'[1]p40'!$C$409," ")</f>
        <v> </v>
      </c>
      <c r="P123" s="24">
        <f>IF('[1]p40'!$D$409&lt;&gt;0,'[1]p40'!$D$409," ")</f>
        <v>24</v>
      </c>
      <c r="Q123" s="24">
        <f>IF('[1]p40'!$E$409&lt;&gt;0,'[1]p40'!$E$409," ")</f>
        <v>784</v>
      </c>
    </row>
    <row r="124" spans="1:17" s="2" customFormat="1" ht="11.25">
      <c r="A124" s="479"/>
      <c r="B124" s="479"/>
      <c r="C124" s="479"/>
      <c r="D124" s="479"/>
      <c r="E124" s="479"/>
      <c r="F124" s="480"/>
      <c r="G124" s="480"/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</row>
    <row r="125" spans="1:17" s="34" customFormat="1" ht="11.25">
      <c r="A125" s="422" t="str">
        <f>T('[1]p41'!$C$13:$G$13)</f>
        <v>José Vieira Alves</v>
      </c>
      <c r="B125" s="422"/>
      <c r="C125" s="422"/>
      <c r="D125" s="422"/>
      <c r="E125" s="422"/>
      <c r="F125" s="481"/>
      <c r="G125" s="481"/>
      <c r="H125" s="481"/>
      <c r="I125" s="481"/>
      <c r="J125" s="481"/>
      <c r="K125" s="481"/>
      <c r="L125" s="481"/>
      <c r="M125" s="481"/>
      <c r="N125" s="481"/>
      <c r="O125" s="481"/>
      <c r="P125" s="481"/>
      <c r="Q125" s="481"/>
    </row>
    <row r="126" spans="1:17" s="2" customFormat="1" ht="11.25">
      <c r="A126" s="24">
        <f>IF('[1]p41'!$A$406&lt;&gt;0,'[1]p41'!$A$406,"")</f>
      </c>
      <c r="B126" s="24">
        <f>IF('[1]p41'!$B$406&lt;&gt;0,'[1]p41'!$B$406,"")</f>
      </c>
      <c r="C126" s="24">
        <f>IF('[1]p41'!$C$406&lt;&gt;0,'[1]p41'!$C$406,"")</f>
      </c>
      <c r="D126" s="24">
        <f>IF('[1]p41'!$D$406&lt;&gt;0,'[1]p41'!$D$406,"")</f>
        <v>240</v>
      </c>
      <c r="E126" s="24">
        <f>IF('[1]p41'!$E$406&lt;&gt;0,'[1]p41'!$E$406,"")</f>
      </c>
      <c r="F126" s="24">
        <f>IF('[1]p41'!$F$406&lt;&gt;0,'[1]p41'!$F$406,"")</f>
        <v>304</v>
      </c>
      <c r="G126" s="24">
        <f>IF('[1]p41'!$G$406&lt;&gt;0,'[1]p41'!$G$406,"")</f>
        <v>120</v>
      </c>
      <c r="H126" s="24">
        <f>IF('[1]p41'!$H$406&lt;&gt;0,'[1]p41'!$H$406,"")</f>
      </c>
      <c r="I126" s="24">
        <f>IF('[1]p41'!$I$406&lt;&gt;0,'[1]p41'!$I$406,"")</f>
      </c>
      <c r="J126" s="24">
        <f>IF('[1]p41'!$J$406&lt;&gt;0,'[1]p41'!$J$406,"")</f>
        <v>60</v>
      </c>
      <c r="K126" s="24">
        <f>IF('[1]p41'!$K$406&lt;&gt;0,'[1]p41'!$K$406,"")</f>
      </c>
      <c r="L126" s="24">
        <f>IF('[1]p41'!$L$406&lt;&gt;0,'[1]p41'!$L$406,"")</f>
      </c>
      <c r="M126" s="24" t="str">
        <f>IF('[1]p41'!$A$409&lt;&gt;0,'[1]p41'!$A$409," ")</f>
        <v> </v>
      </c>
      <c r="N126" s="24" t="str">
        <f>IF('[1]p41'!$B$409&lt;&gt;0,'[1]p41'!$B$409," ")</f>
        <v> </v>
      </c>
      <c r="O126" s="24" t="str">
        <f>IF('[1]p41'!$C$409&lt;&gt;0,'[1]p41'!$C$409," ")</f>
        <v> </v>
      </c>
      <c r="P126" s="24" t="str">
        <f>IF('[1]p41'!$D$409&lt;&gt;0,'[1]p41'!$D$409," ")</f>
        <v> </v>
      </c>
      <c r="Q126" s="24">
        <f>IF('[1]p41'!$E$409&lt;&gt;0,'[1]p41'!$E$409," ")</f>
        <v>724</v>
      </c>
    </row>
    <row r="127" spans="1:17" s="2" customFormat="1" ht="11.25">
      <c r="A127" s="479"/>
      <c r="B127" s="479"/>
      <c r="C127" s="479"/>
      <c r="D127" s="479"/>
      <c r="E127" s="479"/>
      <c r="F127" s="480"/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80"/>
    </row>
    <row r="128" spans="1:17" s="34" customFormat="1" ht="11.25">
      <c r="A128" s="422" t="str">
        <f>T('[1]p42'!$C$13:$G$13)</f>
        <v>Juliana Aragão de Araújo</v>
      </c>
      <c r="B128" s="422"/>
      <c r="C128" s="422"/>
      <c r="D128" s="422"/>
      <c r="E128" s="422"/>
      <c r="F128" s="481"/>
      <c r="G128" s="481"/>
      <c r="H128" s="481"/>
      <c r="I128" s="481"/>
      <c r="J128" s="481"/>
      <c r="K128" s="481"/>
      <c r="L128" s="481"/>
      <c r="M128" s="481"/>
      <c r="N128" s="481"/>
      <c r="O128" s="481"/>
      <c r="P128" s="481"/>
      <c r="Q128" s="481"/>
    </row>
    <row r="129" spans="1:17" s="2" customFormat="1" ht="11.25">
      <c r="A129" s="24">
        <f>IF('[1]p42'!$A$406&lt;&gt;0,'[1]p42'!$A$406,"")</f>
      </c>
      <c r="B129" s="24">
        <f>IF('[1]p42'!$B$406&lt;&gt;0,'[1]p42'!$B$406,"")</f>
      </c>
      <c r="C129" s="24">
        <f>IF('[1]p42'!$C$406&lt;&gt;0,'[1]p42'!$C$406,"")</f>
      </c>
      <c r="D129" s="24">
        <f>IF('[1]p42'!$D$406&lt;&gt;0,'[1]p42'!$D$406,"")</f>
        <v>210</v>
      </c>
      <c r="E129" s="24">
        <f>IF('[1]p42'!$E$406&lt;&gt;0,'[1]p42'!$E$406,"")</f>
      </c>
      <c r="F129" s="24">
        <f>IF('[1]p42'!$F$406&lt;&gt;0,'[1]p42'!$F$406,"")</f>
        <v>420</v>
      </c>
      <c r="G129" s="24">
        <f>IF('[1]p42'!$G$406&lt;&gt;0,'[1]p42'!$G$406,"")</f>
      </c>
      <c r="H129" s="24">
        <f>IF('[1]p42'!$H$406&lt;&gt;0,'[1]p42'!$H$406,"")</f>
      </c>
      <c r="I129" s="24">
        <f>IF('[1]p42'!$I$406&lt;&gt;0,'[1]p42'!$I$406,"")</f>
      </c>
      <c r="J129" s="24">
        <f>IF('[1]p42'!$J$406&lt;&gt;0,'[1]p42'!$J$406,"")</f>
      </c>
      <c r="K129" s="24">
        <f>IF('[1]p42'!$K$406&lt;&gt;0,'[1]p42'!$K$406,"")</f>
      </c>
      <c r="L129" s="24">
        <f>IF('[1]p42'!$L$406&lt;&gt;0,'[1]p42'!$L$406,"")</f>
      </c>
      <c r="M129" s="24" t="str">
        <f>IF('[1]p42'!$A$409&lt;&gt;0,'[1]p42'!$A$409," ")</f>
        <v> </v>
      </c>
      <c r="N129" s="24" t="str">
        <f>IF('[1]p42'!$B$409&lt;&gt;0,'[1]p42'!$B$409," ")</f>
        <v> </v>
      </c>
      <c r="O129" s="24" t="str">
        <f>IF('[1]p42'!$C$409&lt;&gt;0,'[1]p42'!$C$409," ")</f>
        <v> </v>
      </c>
      <c r="P129" s="24" t="str">
        <f>IF('[1]p42'!$D$409&lt;&gt;0,'[1]p42'!$D$409," ")</f>
        <v> </v>
      </c>
      <c r="Q129" s="24">
        <f>IF('[1]p42'!$E$409&lt;&gt;0,'[1]p42'!$E$409," ")</f>
        <v>630</v>
      </c>
    </row>
    <row r="130" spans="1:17" s="2" customFormat="1" ht="11.25">
      <c r="A130" s="479"/>
      <c r="B130" s="479"/>
      <c r="C130" s="479"/>
      <c r="D130" s="479"/>
      <c r="E130" s="479"/>
      <c r="F130" s="480"/>
      <c r="G130" s="480"/>
      <c r="H130" s="480"/>
      <c r="I130" s="480"/>
      <c r="J130" s="480"/>
      <c r="K130" s="480"/>
      <c r="L130" s="480"/>
      <c r="M130" s="480"/>
      <c r="N130" s="480"/>
      <c r="O130" s="480"/>
      <c r="P130" s="480"/>
      <c r="Q130" s="480"/>
    </row>
    <row r="131" spans="1:17" s="34" customFormat="1" ht="11.25">
      <c r="A131" s="422" t="str">
        <f>T('[1]p43'!$C$13:$G$13)</f>
        <v>Rosângela da Silva Figueredo</v>
      </c>
      <c r="B131" s="422"/>
      <c r="C131" s="422"/>
      <c r="D131" s="422"/>
      <c r="E131" s="422"/>
      <c r="F131" s="481"/>
      <c r="G131" s="481"/>
      <c r="H131" s="481"/>
      <c r="I131" s="481"/>
      <c r="J131" s="481"/>
      <c r="K131" s="481"/>
      <c r="L131" s="481"/>
      <c r="M131" s="481"/>
      <c r="N131" s="481"/>
      <c r="O131" s="481"/>
      <c r="P131" s="481"/>
      <c r="Q131" s="481"/>
    </row>
    <row r="132" spans="1:17" s="2" customFormat="1" ht="11.25">
      <c r="A132" s="24">
        <f>IF('[1]p43'!$A$406&lt;&gt;0,'[1]p43'!$A$406,"")</f>
      </c>
      <c r="B132" s="24">
        <f>IF('[1]p43'!$B$406&lt;&gt;0,'[1]p43'!$B$406,"")</f>
      </c>
      <c r="C132" s="24">
        <f>IF('[1]p43'!$C$406&lt;&gt;0,'[1]p43'!$C$406,"")</f>
        <v>60</v>
      </c>
      <c r="D132" s="24">
        <f>IF('[1]p43'!$D$406&lt;&gt;0,'[1]p43'!$D$406,"")</f>
        <v>240</v>
      </c>
      <c r="E132" s="24">
        <f>IF('[1]p43'!$E$406&lt;&gt;0,'[1]p43'!$E$406,"")</f>
      </c>
      <c r="F132" s="24">
        <f>IF('[1]p43'!$F$406&lt;&gt;0,'[1]p43'!$F$406,"")</f>
        <v>480</v>
      </c>
      <c r="G132" s="24">
        <f>IF('[1]p43'!$G$406&lt;&gt;0,'[1]p43'!$G$406,"")</f>
      </c>
      <c r="H132" s="24">
        <f>IF('[1]p43'!$H$406&lt;&gt;0,'[1]p43'!$H$406,"")</f>
      </c>
      <c r="I132" s="24">
        <f>IF('[1]p43'!$I$406&lt;&gt;0,'[1]p43'!$I$406,"")</f>
      </c>
      <c r="J132" s="24">
        <f>IF('[1]p43'!$J$406&lt;&gt;0,'[1]p43'!$J$406,"")</f>
      </c>
      <c r="K132" s="24">
        <f>IF('[1]p43'!$K$406&lt;&gt;0,'[1]p43'!$K$406,"")</f>
      </c>
      <c r="L132" s="24">
        <f>IF('[1]p43'!$L$406&lt;&gt;0,'[1]p43'!$L$406,"")</f>
      </c>
      <c r="M132" s="24" t="str">
        <f>IF('[1]p43'!$A$409&lt;&gt;0,'[1]p43'!$A$409," ")</f>
        <v> </v>
      </c>
      <c r="N132" s="24" t="str">
        <f>IF('[1]p43'!$B$409&lt;&gt;0,'[1]p43'!$B$409," ")</f>
        <v> </v>
      </c>
      <c r="O132" s="24" t="str">
        <f>IF('[1]p43'!$C$409&lt;&gt;0,'[1]p43'!$C$409," ")</f>
        <v> </v>
      </c>
      <c r="P132" s="24" t="str">
        <f>IF('[1]p43'!$D$409&lt;&gt;0,'[1]p43'!$D$409," ")</f>
        <v> </v>
      </c>
      <c r="Q132" s="24">
        <f>IF('[1]p43'!$E$409&lt;&gt;0,'[1]p43'!$E$409," ")</f>
        <v>780</v>
      </c>
    </row>
    <row r="133" spans="1:17" s="2" customFormat="1" ht="11.25">
      <c r="A133" s="479"/>
      <c r="B133" s="479"/>
      <c r="C133" s="479"/>
      <c r="D133" s="479"/>
      <c r="E133" s="479"/>
      <c r="F133" s="480"/>
      <c r="G133" s="480"/>
      <c r="H133" s="480"/>
      <c r="I133" s="480"/>
      <c r="J133" s="480"/>
      <c r="K133" s="480"/>
      <c r="L133" s="480"/>
      <c r="M133" s="480"/>
      <c r="N133" s="480"/>
      <c r="O133" s="480"/>
      <c r="P133" s="480"/>
      <c r="Q133" s="480"/>
    </row>
    <row r="134" spans="1:17" s="34" customFormat="1" ht="11.25">
      <c r="A134" s="422" t="str">
        <f>T('[1]p44'!$C$13:$G$13)</f>
        <v>Tatiana Rocha de Souza</v>
      </c>
      <c r="B134" s="422"/>
      <c r="C134" s="422"/>
      <c r="D134" s="422"/>
      <c r="E134" s="422"/>
      <c r="F134" s="481"/>
      <c r="G134" s="481"/>
      <c r="H134" s="481"/>
      <c r="I134" s="481"/>
      <c r="J134" s="481"/>
      <c r="K134" s="481"/>
      <c r="L134" s="481"/>
      <c r="M134" s="481"/>
      <c r="N134" s="481"/>
      <c r="O134" s="481"/>
      <c r="P134" s="481"/>
      <c r="Q134" s="481"/>
    </row>
    <row r="135" spans="1:17" s="2" customFormat="1" ht="11.25">
      <c r="A135" s="24">
        <f>IF('[1]p44'!$A$406&lt;&gt;0,'[1]p44'!$A$406,"")</f>
      </c>
      <c r="B135" s="24">
        <f>IF('[1]p44'!$B$406&lt;&gt;0,'[1]p44'!$B$406,"")</f>
      </c>
      <c r="C135" s="24">
        <f>IF('[1]p44'!$C$406&lt;&gt;0,'[1]p44'!$C$406,"")</f>
      </c>
      <c r="D135" s="24">
        <f>IF('[1]p44'!$D$406&lt;&gt;0,'[1]p44'!$D$406,"")</f>
        <v>240</v>
      </c>
      <c r="E135" s="24">
        <f>IF('[1]p44'!$E$406&lt;&gt;0,'[1]p44'!$E$406,"")</f>
      </c>
      <c r="F135" s="24">
        <f>IF('[1]p44'!$F$406&lt;&gt;0,'[1]p44'!$F$406,"")</f>
        <v>480</v>
      </c>
      <c r="G135" s="24">
        <f>IF('[1]p44'!$G$406&lt;&gt;0,'[1]p44'!$G$406,"")</f>
      </c>
      <c r="H135" s="24">
        <f>IF('[1]p44'!$H$406&lt;&gt;0,'[1]p44'!$H$406,"")</f>
      </c>
      <c r="I135" s="24">
        <f>IF('[1]p44'!$I$406&lt;&gt;0,'[1]p44'!$I$406,"")</f>
      </c>
      <c r="J135" s="24">
        <f>IF('[1]p44'!$J$406&lt;&gt;0,'[1]p44'!$J$406,"")</f>
      </c>
      <c r="K135" s="24">
        <f>IF('[1]p44'!$K$406&lt;&gt;0,'[1]p44'!$K$406,"")</f>
      </c>
      <c r="L135" s="24">
        <f>IF('[1]p44'!$L$406&lt;&gt;0,'[1]p44'!$L$406,"")</f>
      </c>
      <c r="M135" s="24" t="str">
        <f>IF('[1]p44'!$A$409&lt;&gt;0,'[1]p44'!$A$409," ")</f>
        <v> </v>
      </c>
      <c r="N135" s="24" t="str">
        <f>IF('[1]p44'!$B$409&lt;&gt;0,'[1]p44'!$B$409," ")</f>
        <v> </v>
      </c>
      <c r="O135" s="24" t="str">
        <f>IF('[1]p44'!$C$409&lt;&gt;0,'[1]p44'!$C$409," ")</f>
        <v> </v>
      </c>
      <c r="P135" s="24" t="str">
        <f>IF('[1]p44'!$D$409&lt;&gt;0,'[1]p44'!$D$409," ")</f>
        <v> </v>
      </c>
      <c r="Q135" s="24">
        <f>IF('[1]p44'!$E$409&lt;&gt;0,'[1]p44'!$E$409," ")</f>
        <v>720</v>
      </c>
    </row>
  </sheetData>
  <sheetProtection password="CA19" sheet="1" objects="1" scenarios="1"/>
  <mergeCells count="135">
    <mergeCell ref="A131:E131"/>
    <mergeCell ref="A133:Q133"/>
    <mergeCell ref="A134:E134"/>
    <mergeCell ref="F131:Q131"/>
    <mergeCell ref="F134:Q134"/>
    <mergeCell ref="A127:Q127"/>
    <mergeCell ref="A128:E128"/>
    <mergeCell ref="A130:Q130"/>
    <mergeCell ref="F125:Q125"/>
    <mergeCell ref="F128:Q128"/>
    <mergeCell ref="A122:E122"/>
    <mergeCell ref="A124:Q124"/>
    <mergeCell ref="F122:Q122"/>
    <mergeCell ref="A125:E125"/>
    <mergeCell ref="A116:E116"/>
    <mergeCell ref="A118:Q118"/>
    <mergeCell ref="A119:E119"/>
    <mergeCell ref="A121:Q121"/>
    <mergeCell ref="F116:Q116"/>
    <mergeCell ref="F119:Q119"/>
    <mergeCell ref="A112:Q112"/>
    <mergeCell ref="A113:E113"/>
    <mergeCell ref="A115:Q115"/>
    <mergeCell ref="F113:Q113"/>
    <mergeCell ref="A107:E107"/>
    <mergeCell ref="A109:Q109"/>
    <mergeCell ref="A110:E110"/>
    <mergeCell ref="F107:Q107"/>
    <mergeCell ref="F110:Q110"/>
    <mergeCell ref="A101:E101"/>
    <mergeCell ref="A103:Q103"/>
    <mergeCell ref="A104:E104"/>
    <mergeCell ref="A106:Q106"/>
    <mergeCell ref="F101:Q101"/>
    <mergeCell ref="F104:Q104"/>
    <mergeCell ref="A95:E95"/>
    <mergeCell ref="A97:Q97"/>
    <mergeCell ref="A98:E98"/>
    <mergeCell ref="A100:Q100"/>
    <mergeCell ref="F95:Q95"/>
    <mergeCell ref="F98:Q98"/>
    <mergeCell ref="A89:E89"/>
    <mergeCell ref="A91:Q91"/>
    <mergeCell ref="A92:E92"/>
    <mergeCell ref="A94:Q94"/>
    <mergeCell ref="F89:Q89"/>
    <mergeCell ref="F92:Q92"/>
    <mergeCell ref="A83:E83"/>
    <mergeCell ref="A85:Q85"/>
    <mergeCell ref="A86:E86"/>
    <mergeCell ref="A88:Q88"/>
    <mergeCell ref="F86:Q86"/>
    <mergeCell ref="A77:E77"/>
    <mergeCell ref="A79:Q79"/>
    <mergeCell ref="A80:E80"/>
    <mergeCell ref="A82:Q82"/>
    <mergeCell ref="F77:Q77"/>
    <mergeCell ref="F80:Q80"/>
    <mergeCell ref="A68:E68"/>
    <mergeCell ref="A70:Q70"/>
    <mergeCell ref="A71:E71"/>
    <mergeCell ref="A76:Q76"/>
    <mergeCell ref="F68:Q68"/>
    <mergeCell ref="F71:Q71"/>
    <mergeCell ref="A73:Q73"/>
    <mergeCell ref="A74:E74"/>
    <mergeCell ref="F74:Q74"/>
    <mergeCell ref="A64:Q64"/>
    <mergeCell ref="A65:E65"/>
    <mergeCell ref="A67:Q67"/>
    <mergeCell ref="F65:Q65"/>
    <mergeCell ref="A61:Q61"/>
    <mergeCell ref="A62:E62"/>
    <mergeCell ref="F59:Q59"/>
    <mergeCell ref="F62:Q62"/>
    <mergeCell ref="A46:Q46"/>
    <mergeCell ref="A47:E47"/>
    <mergeCell ref="A49:Q49"/>
    <mergeCell ref="A50:E50"/>
    <mergeCell ref="F47:Q47"/>
    <mergeCell ref="F50:Q50"/>
    <mergeCell ref="A40:Q40"/>
    <mergeCell ref="A41:E41"/>
    <mergeCell ref="A43:Q43"/>
    <mergeCell ref="A44:E44"/>
    <mergeCell ref="F41:Q41"/>
    <mergeCell ref="F44:Q44"/>
    <mergeCell ref="A34:Q34"/>
    <mergeCell ref="A35:E35"/>
    <mergeCell ref="A37:Q37"/>
    <mergeCell ref="A38:E38"/>
    <mergeCell ref="F35:Q35"/>
    <mergeCell ref="F38:Q38"/>
    <mergeCell ref="A28:Q28"/>
    <mergeCell ref="A29:E29"/>
    <mergeCell ref="A31:Q31"/>
    <mergeCell ref="A32:E32"/>
    <mergeCell ref="F29:Q29"/>
    <mergeCell ref="F32:Q32"/>
    <mergeCell ref="A22:Q22"/>
    <mergeCell ref="A23:E23"/>
    <mergeCell ref="A25:Q25"/>
    <mergeCell ref="A26:E26"/>
    <mergeCell ref="F23:Q23"/>
    <mergeCell ref="F26:Q26"/>
    <mergeCell ref="A11:E11"/>
    <mergeCell ref="A8:E8"/>
    <mergeCell ref="F11:Q11"/>
    <mergeCell ref="F8:Q8"/>
    <mergeCell ref="A4:Q5"/>
    <mergeCell ref="A1:Q1"/>
    <mergeCell ref="N3:O3"/>
    <mergeCell ref="A10:Q10"/>
    <mergeCell ref="P3:Q3"/>
    <mergeCell ref="G3:M3"/>
    <mergeCell ref="A2:Q2"/>
    <mergeCell ref="A3:F3"/>
    <mergeCell ref="A7:Q7"/>
    <mergeCell ref="A13:Q13"/>
    <mergeCell ref="A14:E14"/>
    <mergeCell ref="F14:Q14"/>
    <mergeCell ref="A52:Q52"/>
    <mergeCell ref="A16:Q16"/>
    <mergeCell ref="A17:E17"/>
    <mergeCell ref="A19:Q19"/>
    <mergeCell ref="A20:E20"/>
    <mergeCell ref="F20:Q20"/>
    <mergeCell ref="F17:Q17"/>
    <mergeCell ref="A58:Q58"/>
    <mergeCell ref="F56:Q56"/>
    <mergeCell ref="A59:E59"/>
    <mergeCell ref="A53:E53"/>
    <mergeCell ref="F53:Q53"/>
    <mergeCell ref="A55:Q55"/>
    <mergeCell ref="A56:E56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selection activeCell="F3" sqref="F3:N3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6.7109375" style="0" customWidth="1"/>
    <col min="4" max="4" width="7.140625" style="0" customWidth="1"/>
    <col min="5" max="5" width="19.00390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80"/>
    </row>
    <row r="2" spans="1:17" ht="13.5" thickBo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</row>
    <row r="3" spans="1:17" ht="13.5" thickBot="1">
      <c r="A3" s="382" t="s">
        <v>271</v>
      </c>
      <c r="B3" s="383"/>
      <c r="C3" s="383"/>
      <c r="D3" s="383"/>
      <c r="E3" s="384"/>
      <c r="F3" s="492"/>
      <c r="G3" s="377"/>
      <c r="H3" s="377"/>
      <c r="I3" s="377"/>
      <c r="J3" s="377"/>
      <c r="K3" s="377"/>
      <c r="L3" s="377"/>
      <c r="M3" s="377"/>
      <c r="N3" s="493"/>
      <c r="O3" s="378" t="s">
        <v>84</v>
      </c>
      <c r="P3" s="379"/>
      <c r="Q3" s="59" t="str">
        <f>'[1]p1'!$H$4</f>
        <v>2006.2</v>
      </c>
    </row>
    <row r="4" spans="1:17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</row>
    <row r="5" spans="1:17" s="8" customFormat="1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</row>
    <row r="6" spans="1:19" s="40" customFormat="1" ht="13.5" customHeight="1">
      <c r="A6" s="390" t="str">
        <f>T('[1]p3'!$C$13:$G$13)</f>
        <v>Amanda dos Santos Gomes</v>
      </c>
      <c r="B6" s="391"/>
      <c r="C6" s="391"/>
      <c r="D6" s="391"/>
      <c r="E6" s="392"/>
      <c r="F6" s="397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"/>
      <c r="S6" s="39"/>
    </row>
    <row r="7" spans="1:17" s="2" customFormat="1" ht="13.5" customHeight="1">
      <c r="A7" s="445" t="s">
        <v>182</v>
      </c>
      <c r="B7" s="446"/>
      <c r="C7" s="485" t="str">
        <f>IF('[1]p3'!$A$36&lt;&gt;0,'[1]p3'!$A$36,"")</f>
        <v>UFCG</v>
      </c>
      <c r="D7" s="485"/>
      <c r="E7" s="485"/>
      <c r="F7" s="485"/>
      <c r="G7" s="485"/>
      <c r="H7" s="485"/>
      <c r="I7" s="485"/>
      <c r="J7" s="485"/>
      <c r="K7" s="486"/>
      <c r="L7" s="112" t="s">
        <v>78</v>
      </c>
      <c r="M7" s="487">
        <f>IF('[1]p3'!$K$36&lt;&gt;0,'[1]p3'!$K$36,"")</f>
        <v>38901</v>
      </c>
      <c r="N7" s="488"/>
      <c r="O7" s="112" t="s">
        <v>79</v>
      </c>
      <c r="P7" s="489">
        <f>IF('[1]p3'!$L$36&lt;&gt;0,'[1]p3'!$L$36,"")</f>
        <v>39041</v>
      </c>
      <c r="Q7" s="490"/>
    </row>
    <row r="8" spans="1:17" s="2" customFormat="1" ht="13.5" customHeight="1">
      <c r="A8" s="445" t="s">
        <v>272</v>
      </c>
      <c r="B8" s="446"/>
      <c r="C8" s="485" t="str">
        <f>IF('[1]p3'!$A$38&lt;&gt;0,'[1]p3'!$A$38,"")</f>
        <v>Tópicos de Séries Temporais</v>
      </c>
      <c r="D8" s="485"/>
      <c r="E8" s="485"/>
      <c r="F8" s="485"/>
      <c r="G8" s="485"/>
      <c r="H8" s="485"/>
      <c r="I8" s="485"/>
      <c r="J8" s="485"/>
      <c r="K8" s="486"/>
      <c r="L8" s="121" t="s">
        <v>27</v>
      </c>
      <c r="M8" s="485" t="str">
        <f>IF('[1]p3'!$F$36&lt;&gt;0,'[1]p3'!$F$36,"")</f>
        <v>Seminário Interno</v>
      </c>
      <c r="N8" s="485"/>
      <c r="O8" s="485"/>
      <c r="P8" s="485"/>
      <c r="Q8" s="486"/>
    </row>
    <row r="9" spans="1:17" ht="12.75">
      <c r="A9" s="491"/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</row>
    <row r="10" spans="1:17" s="2" customFormat="1" ht="13.5" customHeight="1">
      <c r="A10" s="445" t="s">
        <v>182</v>
      </c>
      <c r="B10" s="446"/>
      <c r="C10" s="485" t="str">
        <f>IF('[1]p3'!$A$40&lt;&gt;0,'[1]p3'!$A$40,"")</f>
        <v>UFCG</v>
      </c>
      <c r="D10" s="485"/>
      <c r="E10" s="485"/>
      <c r="F10" s="485"/>
      <c r="G10" s="485"/>
      <c r="H10" s="485"/>
      <c r="I10" s="485"/>
      <c r="J10" s="485"/>
      <c r="K10" s="486"/>
      <c r="L10" s="112" t="s">
        <v>78</v>
      </c>
      <c r="M10" s="487">
        <f>IF('[1]p3'!$K$40&lt;&gt;0,'[1]p3'!$K$40,"")</f>
        <v>38901</v>
      </c>
      <c r="N10" s="488"/>
      <c r="O10" s="112" t="s">
        <v>79</v>
      </c>
      <c r="P10" s="489">
        <f>IF('[1]p3'!$L$40&lt;&gt;0,'[1]p3'!$L$40,"")</f>
        <v>39041</v>
      </c>
      <c r="Q10" s="490"/>
    </row>
    <row r="11" spans="1:17" s="2" customFormat="1" ht="13.5" customHeight="1">
      <c r="A11" s="445" t="s">
        <v>272</v>
      </c>
      <c r="B11" s="446"/>
      <c r="C11" s="485" t="str">
        <f>IF('[1]p3'!$A$42&lt;&gt;0,'[1]p3'!$A$42,"")</f>
        <v>Preparação para o Doutorado.</v>
      </c>
      <c r="D11" s="485"/>
      <c r="E11" s="485"/>
      <c r="F11" s="485"/>
      <c r="G11" s="485"/>
      <c r="H11" s="485"/>
      <c r="I11" s="485"/>
      <c r="J11" s="485"/>
      <c r="K11" s="486"/>
      <c r="L11" s="121" t="s">
        <v>27</v>
      </c>
      <c r="M11" s="485" t="str">
        <f>IF('[1]p3'!$F$40&lt;&gt;0,'[1]p3'!$F$40,"")</f>
        <v>Preparação para o doutorado</v>
      </c>
      <c r="N11" s="485"/>
      <c r="O11" s="485"/>
      <c r="P11" s="485"/>
      <c r="Q11" s="486"/>
    </row>
    <row r="12" spans="1:17" ht="12.75">
      <c r="A12" s="491"/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</row>
    <row r="13" spans="1:19" s="40" customFormat="1" ht="13.5" customHeight="1">
      <c r="A13" s="390" t="str">
        <f>T('[1]p6'!$C$13:$G$13)</f>
        <v>Antônio Pereira Brandão Júnior</v>
      </c>
      <c r="B13" s="391"/>
      <c r="C13" s="391"/>
      <c r="D13" s="391"/>
      <c r="E13" s="392"/>
      <c r="F13" s="397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"/>
      <c r="S13" s="39"/>
    </row>
    <row r="14" spans="1:17" s="2" customFormat="1" ht="13.5" customHeight="1">
      <c r="A14" s="445" t="s">
        <v>182</v>
      </c>
      <c r="B14" s="446"/>
      <c r="C14" s="485" t="str">
        <f>IF('[1]p6'!$A$36&lt;&gt;0,'[1]p6'!$A$36,"")</f>
        <v>Universidade Federal de Campina Grande</v>
      </c>
      <c r="D14" s="485"/>
      <c r="E14" s="485"/>
      <c r="F14" s="485"/>
      <c r="G14" s="485"/>
      <c r="H14" s="485"/>
      <c r="I14" s="485"/>
      <c r="J14" s="485"/>
      <c r="K14" s="486"/>
      <c r="L14" s="112" t="s">
        <v>78</v>
      </c>
      <c r="M14" s="487">
        <f>IF('[1]p6'!$K$36&lt;&gt;0,'[1]p6'!$K$36,"")</f>
        <v>38992</v>
      </c>
      <c r="N14" s="488"/>
      <c r="O14" s="112" t="s">
        <v>79</v>
      </c>
      <c r="P14" s="489">
        <f>IF('[1]p6'!$L$36&lt;&gt;0,'[1]p6'!$L$36,"")</f>
      </c>
      <c r="Q14" s="490"/>
    </row>
    <row r="15" spans="1:17" s="2" customFormat="1" ht="13.5" customHeight="1">
      <c r="A15" s="445" t="s">
        <v>272</v>
      </c>
      <c r="B15" s="446"/>
      <c r="C15" s="485" t="str">
        <f>IF('[1]p6'!$A$38&lt;&gt;0,'[1]p6'!$A$38,"")</f>
        <v>Estudo individual sobre álgebra</v>
      </c>
      <c r="D15" s="485"/>
      <c r="E15" s="485"/>
      <c r="F15" s="485"/>
      <c r="G15" s="485"/>
      <c r="H15" s="485"/>
      <c r="I15" s="485"/>
      <c r="J15" s="485"/>
      <c r="K15" s="486"/>
      <c r="L15" s="121" t="s">
        <v>27</v>
      </c>
      <c r="M15" s="485" t="str">
        <f>IF('[1]p6'!$F$36&lt;&gt;0,'[1]p6'!$F$36,"")</f>
        <v>Estudo Individual</v>
      </c>
      <c r="N15" s="485"/>
      <c r="O15" s="485"/>
      <c r="P15" s="485"/>
      <c r="Q15" s="486"/>
    </row>
    <row r="16" spans="1:17" ht="12.75">
      <c r="A16" s="491"/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</row>
    <row r="17" spans="1:17" s="2" customFormat="1" ht="13.5" customHeight="1">
      <c r="A17" s="445" t="s">
        <v>182</v>
      </c>
      <c r="B17" s="446"/>
      <c r="C17" s="485" t="str">
        <f>IF('[1]p6'!$A$40&lt;&gt;0,'[1]p6'!$A$40,"")</f>
        <v>Universidade Federal de Campina Grande</v>
      </c>
      <c r="D17" s="485"/>
      <c r="E17" s="485"/>
      <c r="F17" s="485"/>
      <c r="G17" s="485"/>
      <c r="H17" s="485"/>
      <c r="I17" s="485"/>
      <c r="J17" s="485"/>
      <c r="K17" s="486"/>
      <c r="L17" s="112" t="s">
        <v>78</v>
      </c>
      <c r="M17" s="487">
        <f>IF('[1]p6'!$K$40&lt;&gt;0,'[1]p6'!$K$40,"")</f>
        <v>39087</v>
      </c>
      <c r="N17" s="488"/>
      <c r="O17" s="112" t="s">
        <v>79</v>
      </c>
      <c r="P17" s="489">
        <f>IF('[1]p6'!$L$40&lt;&gt;0,'[1]p6'!$L$40,"")</f>
      </c>
      <c r="Q17" s="490"/>
    </row>
    <row r="18" spans="1:17" s="2" customFormat="1" ht="13.5" customHeight="1">
      <c r="A18" s="445" t="s">
        <v>272</v>
      </c>
      <c r="B18" s="446"/>
      <c r="C18" s="485" t="str">
        <f>IF('[1]p6'!$A$42&lt;&gt;0,'[1]p6'!$A$42,"")</f>
        <v>Seminário de Álgebra Comutativa</v>
      </c>
      <c r="D18" s="485"/>
      <c r="E18" s="485"/>
      <c r="F18" s="485"/>
      <c r="G18" s="485"/>
      <c r="H18" s="485"/>
      <c r="I18" s="485"/>
      <c r="J18" s="485"/>
      <c r="K18" s="486"/>
      <c r="L18" s="121" t="s">
        <v>27</v>
      </c>
      <c r="M18" s="485" t="str">
        <f>IF('[1]p6'!$F$40&lt;&gt;0,'[1]p6'!$F$40,"")</f>
        <v>Seminário Interno</v>
      </c>
      <c r="N18" s="485"/>
      <c r="O18" s="485"/>
      <c r="P18" s="485"/>
      <c r="Q18" s="486"/>
    </row>
    <row r="19" spans="1:17" ht="12.75">
      <c r="A19" s="491"/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</row>
    <row r="20" spans="1:17" s="2" customFormat="1" ht="13.5" customHeight="1">
      <c r="A20" s="445" t="s">
        <v>182</v>
      </c>
      <c r="B20" s="446"/>
      <c r="C20" s="485" t="str">
        <f>IF('[1]p6'!$A$44&lt;&gt;0,'[1]p6'!$A$44,"")</f>
        <v>Universidade Federal de Campina Grande</v>
      </c>
      <c r="D20" s="485"/>
      <c r="E20" s="485"/>
      <c r="F20" s="485"/>
      <c r="G20" s="485"/>
      <c r="H20" s="485"/>
      <c r="I20" s="485"/>
      <c r="J20" s="485"/>
      <c r="K20" s="486"/>
      <c r="L20" s="112" t="s">
        <v>78</v>
      </c>
      <c r="M20" s="487">
        <f>IF('[1]p6'!$K$44&lt;&gt;0,'[1]p6'!$K$44,"")</f>
        <v>39052</v>
      </c>
      <c r="N20" s="488"/>
      <c r="O20" s="112" t="s">
        <v>79</v>
      </c>
      <c r="P20" s="489">
        <f>IF('[1]p6'!$L$44&lt;&gt;0,'[1]p6'!$L$44,"")</f>
        <v>39220</v>
      </c>
      <c r="Q20" s="490"/>
    </row>
    <row r="21" spans="1:17" s="2" customFormat="1" ht="13.5" customHeight="1">
      <c r="A21" s="445" t="s">
        <v>272</v>
      </c>
      <c r="B21" s="446"/>
      <c r="C21" s="485" t="str">
        <f>IF('[1]p6'!$A$46&lt;&gt;0,'[1]p6'!$A$46,"")</f>
        <v>Seminário de Álgebra não Comutativa</v>
      </c>
      <c r="D21" s="485"/>
      <c r="E21" s="485"/>
      <c r="F21" s="485"/>
      <c r="G21" s="485"/>
      <c r="H21" s="485"/>
      <c r="I21" s="485"/>
      <c r="J21" s="485"/>
      <c r="K21" s="486"/>
      <c r="L21" s="121" t="s">
        <v>27</v>
      </c>
      <c r="M21" s="485" t="str">
        <f>IF('[1]p6'!$F$44&lt;&gt;0,'[1]p6'!$F$44,"")</f>
        <v>Seminário Interno</v>
      </c>
      <c r="N21" s="485"/>
      <c r="O21" s="485"/>
      <c r="P21" s="485"/>
      <c r="Q21" s="486"/>
    </row>
    <row r="22" spans="1:17" ht="12.75">
      <c r="A22" s="491"/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</row>
    <row r="23" spans="1:19" s="40" customFormat="1" ht="13.5" customHeight="1">
      <c r="A23" s="390" t="str">
        <f>T('[1]p10'!$C$13:$G$13)</f>
        <v>Claudianor Oliveira Alves</v>
      </c>
      <c r="B23" s="391"/>
      <c r="C23" s="391"/>
      <c r="D23" s="391"/>
      <c r="E23" s="392"/>
      <c r="F23" s="397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"/>
      <c r="S23" s="39"/>
    </row>
    <row r="24" spans="1:17" s="2" customFormat="1" ht="13.5" customHeight="1">
      <c r="A24" s="445" t="s">
        <v>182</v>
      </c>
      <c r="B24" s="446"/>
      <c r="C24" s="485" t="str">
        <f>IF('[1]p10'!$A$36&lt;&gt;0,'[1]p10'!$A$36,"")</f>
        <v>Universidade Federal de Campina Grande</v>
      </c>
      <c r="D24" s="485"/>
      <c r="E24" s="485"/>
      <c r="F24" s="485"/>
      <c r="G24" s="485"/>
      <c r="H24" s="485"/>
      <c r="I24" s="485"/>
      <c r="J24" s="485"/>
      <c r="K24" s="486"/>
      <c r="L24" s="112" t="s">
        <v>78</v>
      </c>
      <c r="M24" s="487">
        <f>IF('[1]p10'!$K$36&lt;&gt;0,'[1]p10'!$K$36,"")</f>
        <v>39142</v>
      </c>
      <c r="N24" s="488"/>
      <c r="O24" s="112" t="s">
        <v>79</v>
      </c>
      <c r="P24" s="489">
        <f>IF('[1]p10'!$L$36&lt;&gt;0,'[1]p10'!$L$36,"")</f>
        <v>39220</v>
      </c>
      <c r="Q24" s="490"/>
    </row>
    <row r="25" spans="1:17" s="2" customFormat="1" ht="13.5" customHeight="1">
      <c r="A25" s="445" t="s">
        <v>272</v>
      </c>
      <c r="B25" s="446"/>
      <c r="C25" s="485" t="str">
        <f>IF('[1]p10'!$A$38&lt;&gt;0,'[1]p10'!$A$38,"")</f>
        <v>Seminário de Análise Funcional ( Coordenador )</v>
      </c>
      <c r="D25" s="485"/>
      <c r="E25" s="485"/>
      <c r="F25" s="485"/>
      <c r="G25" s="485"/>
      <c r="H25" s="485"/>
      <c r="I25" s="485"/>
      <c r="J25" s="485"/>
      <c r="K25" s="486"/>
      <c r="L25" s="121" t="s">
        <v>27</v>
      </c>
      <c r="M25" s="485" t="str">
        <f>IF('[1]p10'!$F$36&lt;&gt;0,'[1]p10'!$F$36,"")</f>
        <v>Seminário Interno</v>
      </c>
      <c r="N25" s="485"/>
      <c r="O25" s="485"/>
      <c r="P25" s="485"/>
      <c r="Q25" s="486"/>
    </row>
    <row r="26" spans="1:17" ht="12.75">
      <c r="A26" s="491"/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</row>
    <row r="27" spans="1:19" s="40" customFormat="1" ht="13.5" customHeight="1">
      <c r="A27" s="390" t="str">
        <f>T('[1]p12'!$C$13:$G$13)</f>
        <v>Florence Ayres Campello de Oliveira</v>
      </c>
      <c r="B27" s="391"/>
      <c r="C27" s="391"/>
      <c r="D27" s="391"/>
      <c r="E27" s="392"/>
      <c r="F27" s="397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"/>
      <c r="S27" s="39"/>
    </row>
    <row r="28" spans="1:17" s="2" customFormat="1" ht="13.5" customHeight="1">
      <c r="A28" s="445" t="s">
        <v>182</v>
      </c>
      <c r="B28" s="446"/>
      <c r="C28" s="485" t="str">
        <f>IF('[1]p12'!$A$36&lt;&gt;0,'[1]p12'!$A$36,"")</f>
        <v>UNIVERSIDADE FEDERAL DE CAMPINA GRANDE</v>
      </c>
      <c r="D28" s="485"/>
      <c r="E28" s="485"/>
      <c r="F28" s="485"/>
      <c r="G28" s="485"/>
      <c r="H28" s="485"/>
      <c r="I28" s="485"/>
      <c r="J28" s="485"/>
      <c r="K28" s="486"/>
      <c r="L28" s="112" t="s">
        <v>78</v>
      </c>
      <c r="M28" s="487">
        <f>IF('[1]p12'!$K$36&lt;&gt;0,'[1]p12'!$K$36,"")</f>
        <v>38970</v>
      </c>
      <c r="N28" s="488"/>
      <c r="O28" s="112" t="s">
        <v>79</v>
      </c>
      <c r="P28" s="489">
        <f>IF('[1]p12'!$L$36&lt;&gt;0,'[1]p12'!$L$36,"")</f>
      </c>
      <c r="Q28" s="490"/>
    </row>
    <row r="29" spans="1:17" s="2" customFormat="1" ht="13.5" customHeight="1">
      <c r="A29" s="445" t="s">
        <v>272</v>
      </c>
      <c r="B29" s="446"/>
      <c r="C29" s="485" t="str">
        <f>IF('[1]p12'!$A$38&lt;&gt;0,'[1]p12'!$A$38,"")</f>
        <v>Grupo de estudos sobre o ensino de fração para alunos do Ensino Fundamental</v>
      </c>
      <c r="D29" s="485"/>
      <c r="E29" s="485"/>
      <c r="F29" s="485"/>
      <c r="G29" s="485"/>
      <c r="H29" s="485"/>
      <c r="I29" s="485"/>
      <c r="J29" s="485"/>
      <c r="K29" s="486"/>
      <c r="L29" s="121" t="s">
        <v>27</v>
      </c>
      <c r="M29" s="485" t="str">
        <f>IF('[1]p12'!$F$36&lt;&gt;0,'[1]p12'!$F$36,"")</f>
        <v>Grupo de estudos</v>
      </c>
      <c r="N29" s="485"/>
      <c r="O29" s="485"/>
      <c r="P29" s="485"/>
      <c r="Q29" s="486"/>
    </row>
    <row r="30" spans="1:17" ht="12.75">
      <c r="A30" s="491"/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</row>
    <row r="31" spans="1:19" s="40" customFormat="1" ht="13.5" customHeight="1">
      <c r="A31" s="390" t="str">
        <f>T('[1]p13'!$C$13:$G$13)</f>
        <v>Francisco Antônio Morais de Souza</v>
      </c>
      <c r="B31" s="391"/>
      <c r="C31" s="391"/>
      <c r="D31" s="391"/>
      <c r="E31" s="392"/>
      <c r="F31" s="397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"/>
      <c r="S31" s="39"/>
    </row>
    <row r="32" spans="1:17" s="2" customFormat="1" ht="13.5" customHeight="1">
      <c r="A32" s="445" t="s">
        <v>182</v>
      </c>
      <c r="B32" s="446"/>
      <c r="C32" s="485" t="str">
        <f>IF('[1]p13'!$A$36&lt;&gt;0,'[1]p13'!$A$36,"")</f>
        <v>UFCG</v>
      </c>
      <c r="D32" s="485"/>
      <c r="E32" s="485"/>
      <c r="F32" s="485"/>
      <c r="G32" s="485"/>
      <c r="H32" s="485"/>
      <c r="I32" s="485"/>
      <c r="J32" s="485"/>
      <c r="K32" s="486"/>
      <c r="L32" s="112" t="s">
        <v>78</v>
      </c>
      <c r="M32" s="487">
        <f>IF('[1]p13'!$K$36&lt;&gt;0,'[1]p13'!$K$36,"")</f>
        <v>39048</v>
      </c>
      <c r="N32" s="488"/>
      <c r="O32" s="112" t="s">
        <v>79</v>
      </c>
      <c r="P32" s="489">
        <f>IF('[1]p13'!$L$36&lt;&gt;0,'[1]p13'!$L$36,"")</f>
        <v>39071</v>
      </c>
      <c r="Q32" s="490"/>
    </row>
    <row r="33" spans="1:17" s="2" customFormat="1" ht="13.5" customHeight="1">
      <c r="A33" s="445" t="s">
        <v>272</v>
      </c>
      <c r="B33" s="446"/>
      <c r="C33" s="485" t="str">
        <f>IF('[1]p13'!$A$38&lt;&gt;0,'[1]p13'!$A$38,"")</f>
        <v>Tópicos de Séries Temporais</v>
      </c>
      <c r="D33" s="485"/>
      <c r="E33" s="485"/>
      <c r="F33" s="485"/>
      <c r="G33" s="485"/>
      <c r="H33" s="485"/>
      <c r="I33" s="485"/>
      <c r="J33" s="485"/>
      <c r="K33" s="486"/>
      <c r="L33" s="121" t="s">
        <v>27</v>
      </c>
      <c r="M33" s="485" t="str">
        <f>IF('[1]p13'!$F$36&lt;&gt;0,'[1]p13'!$F$36,"")</f>
        <v>Seminário Interno</v>
      </c>
      <c r="N33" s="485"/>
      <c r="O33" s="485"/>
      <c r="P33" s="485"/>
      <c r="Q33" s="486"/>
    </row>
    <row r="34" spans="1:17" ht="12.75">
      <c r="A34" s="491"/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</row>
    <row r="35" spans="1:17" s="2" customFormat="1" ht="13.5" customHeight="1">
      <c r="A35" s="445" t="s">
        <v>182</v>
      </c>
      <c r="B35" s="446"/>
      <c r="C35" s="485" t="str">
        <f>IF('[1]p13'!$A$40&lt;&gt;0,'[1]p13'!$A$40,"")</f>
        <v>UFCG</v>
      </c>
      <c r="D35" s="485"/>
      <c r="E35" s="485"/>
      <c r="F35" s="485"/>
      <c r="G35" s="485"/>
      <c r="H35" s="485"/>
      <c r="I35" s="485"/>
      <c r="J35" s="485"/>
      <c r="K35" s="486"/>
      <c r="L35" s="112" t="s">
        <v>78</v>
      </c>
      <c r="M35" s="487">
        <f>IF('[1]p13'!$K$40&lt;&gt;0,'[1]p13'!$K$40,"")</f>
        <v>39114</v>
      </c>
      <c r="N35" s="488"/>
      <c r="O35" s="112" t="s">
        <v>79</v>
      </c>
      <c r="P35" s="489">
        <f>IF('[1]p13'!$L$40&lt;&gt;0,'[1]p13'!$L$40,"")</f>
        <v>39227</v>
      </c>
      <c r="Q35" s="490"/>
    </row>
    <row r="36" spans="1:17" s="2" customFormat="1" ht="13.5" customHeight="1">
      <c r="A36" s="445" t="s">
        <v>272</v>
      </c>
      <c r="B36" s="446"/>
      <c r="C36" s="485" t="str">
        <f>IF('[1]p13'!$A$42&lt;&gt;0,'[1]p13'!$A$42,"")</f>
        <v>Análise de Sobrevivência</v>
      </c>
      <c r="D36" s="485"/>
      <c r="E36" s="485"/>
      <c r="F36" s="485"/>
      <c r="G36" s="485"/>
      <c r="H36" s="485"/>
      <c r="I36" s="485"/>
      <c r="J36" s="485"/>
      <c r="K36" s="486"/>
      <c r="L36" s="121" t="s">
        <v>27</v>
      </c>
      <c r="M36" s="485" t="str">
        <f>IF('[1]p13'!$F$40&lt;&gt;0,'[1]p13'!$F$40,"")</f>
        <v>Seminário Interno</v>
      </c>
      <c r="N36" s="485"/>
      <c r="O36" s="485"/>
      <c r="P36" s="485"/>
      <c r="Q36" s="486"/>
    </row>
    <row r="37" spans="1:17" ht="12.75">
      <c r="A37" s="491"/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</row>
    <row r="38" spans="1:19" s="40" customFormat="1" ht="13.5" customHeight="1">
      <c r="A38" s="390" t="str">
        <f>T('[1]p16'!$C$13:$G$13)</f>
        <v>Izabel Maria Barbosa de Albuquerque</v>
      </c>
      <c r="B38" s="391"/>
      <c r="C38" s="391"/>
      <c r="D38" s="391"/>
      <c r="E38" s="392"/>
      <c r="F38" s="397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"/>
      <c r="S38" s="39"/>
    </row>
    <row r="39" spans="1:17" s="2" customFormat="1" ht="13.5" customHeight="1">
      <c r="A39" s="445" t="s">
        <v>182</v>
      </c>
      <c r="B39" s="446"/>
      <c r="C39" s="485" t="str">
        <f>IF('[1]p16'!$A$36&lt;&gt;0,'[1]p16'!$A$36,"")</f>
        <v>Universidade Federal de Campina Grande </v>
      </c>
      <c r="D39" s="485"/>
      <c r="E39" s="485"/>
      <c r="F39" s="485"/>
      <c r="G39" s="485"/>
      <c r="H39" s="485"/>
      <c r="I39" s="485"/>
      <c r="J39" s="485"/>
      <c r="K39" s="486"/>
      <c r="L39" s="112" t="s">
        <v>78</v>
      </c>
      <c r="M39" s="487">
        <f>IF('[1]p16'!$K$36&lt;&gt;0,'[1]p16'!$K$36,"")</f>
        <v>38762</v>
      </c>
      <c r="N39" s="488"/>
      <c r="O39" s="112" t="s">
        <v>79</v>
      </c>
      <c r="P39" s="489">
        <f>IF('[1]p16'!$L$36&lt;&gt;0,'[1]p16'!$L$36,"")</f>
      </c>
      <c r="Q39" s="490"/>
    </row>
    <row r="40" spans="1:17" s="2" customFormat="1" ht="13.5" customHeight="1">
      <c r="A40" s="445" t="s">
        <v>272</v>
      </c>
      <c r="B40" s="446"/>
      <c r="C40" s="485" t="str">
        <f>IF('[1]p16'!$A$38&lt;&gt;0,'[1]p16'!$A$38,"")</f>
        <v>Grupo de estudos sobre o ensino de fração para alunos do Ensino Fundamental</v>
      </c>
      <c r="D40" s="485"/>
      <c r="E40" s="485"/>
      <c r="F40" s="485"/>
      <c r="G40" s="485"/>
      <c r="H40" s="485"/>
      <c r="I40" s="485"/>
      <c r="J40" s="485"/>
      <c r="K40" s="486"/>
      <c r="L40" s="121" t="s">
        <v>27</v>
      </c>
      <c r="M40" s="485" t="str">
        <f>IF('[1]p16'!$F$36&lt;&gt;0,'[1]p16'!$F$36,"")</f>
        <v>Grupo de estudos</v>
      </c>
      <c r="N40" s="485"/>
      <c r="O40" s="485"/>
      <c r="P40" s="485"/>
      <c r="Q40" s="486"/>
    </row>
    <row r="41" spans="1:17" ht="12.75">
      <c r="A41" s="444"/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</row>
    <row r="42" spans="1:19" s="40" customFormat="1" ht="13.5" customHeight="1">
      <c r="A42" s="390" t="str">
        <f>T('[1]p18'!$C$13:$G$13)</f>
        <v>Jesualdo Gomes das Chagas</v>
      </c>
      <c r="B42" s="391"/>
      <c r="C42" s="391"/>
      <c r="D42" s="391"/>
      <c r="E42" s="392"/>
      <c r="F42" s="397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"/>
      <c r="S42" s="39"/>
    </row>
    <row r="43" spans="1:17" s="2" customFormat="1" ht="13.5" customHeight="1">
      <c r="A43" s="445" t="s">
        <v>182</v>
      </c>
      <c r="B43" s="446"/>
      <c r="C43" s="485" t="str">
        <f>IF('[1]p18'!$A$36&lt;&gt;0,'[1]p18'!$A$36,"")</f>
        <v>UFCG</v>
      </c>
      <c r="D43" s="485"/>
      <c r="E43" s="485"/>
      <c r="F43" s="485"/>
      <c r="G43" s="485"/>
      <c r="H43" s="485"/>
      <c r="I43" s="485"/>
      <c r="J43" s="485"/>
      <c r="K43" s="486"/>
      <c r="L43" s="112" t="s">
        <v>78</v>
      </c>
      <c r="M43" s="487">
        <f>IF('[1]p18'!$K$36&lt;&gt;0,'[1]p18'!$K$36,"")</f>
        <v>39114</v>
      </c>
      <c r="N43" s="488"/>
      <c r="O43" s="112" t="s">
        <v>79</v>
      </c>
      <c r="P43" s="489">
        <f>IF('[1]p18'!$L$36&lt;&gt;0,'[1]p18'!$L$36,"")</f>
      </c>
      <c r="Q43" s="490"/>
    </row>
    <row r="44" spans="1:17" s="2" customFormat="1" ht="13.5" customHeight="1">
      <c r="A44" s="445" t="s">
        <v>272</v>
      </c>
      <c r="B44" s="446"/>
      <c r="C44" s="485" t="str">
        <f>IF('[1]p18'!$A$38&lt;&gt;0,'[1]p18'!$A$38,"")</f>
        <v>Preparação para o Doutorado - Estudo sobre teoria dos números (livro do Hardy)</v>
      </c>
      <c r="D44" s="485"/>
      <c r="E44" s="485"/>
      <c r="F44" s="485"/>
      <c r="G44" s="485"/>
      <c r="H44" s="485"/>
      <c r="I44" s="485"/>
      <c r="J44" s="485"/>
      <c r="K44" s="486"/>
      <c r="L44" s="121" t="s">
        <v>27</v>
      </c>
      <c r="M44" s="485" t="str">
        <f>IF('[1]p18'!$F$36&lt;&gt;0,'[1]p18'!$F$36,"")</f>
        <v>Estudo Individual</v>
      </c>
      <c r="N44" s="485"/>
      <c r="O44" s="485"/>
      <c r="P44" s="485"/>
      <c r="Q44" s="486"/>
    </row>
    <row r="45" spans="1:17" ht="12.75">
      <c r="A45" s="444"/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</row>
    <row r="46" spans="1:19" s="40" customFormat="1" ht="13.5" customHeight="1">
      <c r="A46" s="390" t="str">
        <f>T('[1]p19'!$C$13:$G$13)</f>
        <v>José de Arimatéia Fernandes</v>
      </c>
      <c r="B46" s="391"/>
      <c r="C46" s="391"/>
      <c r="D46" s="391"/>
      <c r="E46" s="392"/>
      <c r="F46" s="397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"/>
      <c r="S46" s="39"/>
    </row>
    <row r="47" spans="1:17" s="2" customFormat="1" ht="13.5" customHeight="1">
      <c r="A47" s="445" t="s">
        <v>182</v>
      </c>
      <c r="B47" s="446"/>
      <c r="C47" s="485" t="str">
        <f>IF('[1]p19'!$A$36&lt;&gt;0,'[1]p19'!$A$36,"")</f>
        <v>UFCG</v>
      </c>
      <c r="D47" s="485"/>
      <c r="E47" s="485"/>
      <c r="F47" s="485"/>
      <c r="G47" s="485"/>
      <c r="H47" s="485"/>
      <c r="I47" s="485"/>
      <c r="J47" s="485"/>
      <c r="K47" s="486"/>
      <c r="L47" s="112" t="s">
        <v>78</v>
      </c>
      <c r="M47" s="487">
        <f>IF('[1]p19'!$K$36&lt;&gt;0,'[1]p19'!$K$36,"")</f>
        <v>38901</v>
      </c>
      <c r="N47" s="488"/>
      <c r="O47" s="112" t="s">
        <v>79</v>
      </c>
      <c r="P47" s="489">
        <f>IF('[1]p19'!$L$36&lt;&gt;0,'[1]p19'!$L$36,"")</f>
      </c>
      <c r="Q47" s="490"/>
    </row>
    <row r="48" spans="1:17" s="2" customFormat="1" ht="13.5" customHeight="1">
      <c r="A48" s="445" t="s">
        <v>272</v>
      </c>
      <c r="B48" s="446"/>
      <c r="C48" s="485" t="str">
        <f>IF('[1]p19'!$A$38&lt;&gt;0,'[1]p19'!$A$38,"")</f>
        <v>Seminário de EDP Elíptica</v>
      </c>
      <c r="D48" s="485"/>
      <c r="E48" s="485"/>
      <c r="F48" s="485"/>
      <c r="G48" s="485"/>
      <c r="H48" s="485"/>
      <c r="I48" s="485"/>
      <c r="J48" s="485"/>
      <c r="K48" s="486"/>
      <c r="L48" s="121" t="s">
        <v>27</v>
      </c>
      <c r="M48" s="485" t="str">
        <f>IF('[1]p19'!$F$36&lt;&gt;0,'[1]p19'!$F$36,"")</f>
        <v>Seminário Interno</v>
      </c>
      <c r="N48" s="485"/>
      <c r="O48" s="485"/>
      <c r="P48" s="485"/>
      <c r="Q48" s="486"/>
    </row>
    <row r="49" spans="1:17" ht="12.75">
      <c r="A49" s="444"/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</row>
    <row r="50" spans="1:19" s="40" customFormat="1" ht="13.5" customHeight="1">
      <c r="A50" s="390" t="str">
        <f>T('[1]p21'!$C$13:$G$13)</f>
        <v>José Lindomberg Possiano Barreiro</v>
      </c>
      <c r="B50" s="391"/>
      <c r="C50" s="391"/>
      <c r="D50" s="391"/>
      <c r="E50" s="392"/>
      <c r="F50" s="397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"/>
      <c r="S50" s="39"/>
    </row>
    <row r="51" spans="1:17" s="2" customFormat="1" ht="13.5" customHeight="1">
      <c r="A51" s="445" t="s">
        <v>182</v>
      </c>
      <c r="B51" s="446"/>
      <c r="C51" s="485" t="str">
        <f>IF('[1]p21'!$A$36&lt;&gt;0,'[1]p21'!$A$36,"")</f>
        <v>UFCG</v>
      </c>
      <c r="D51" s="485"/>
      <c r="E51" s="485"/>
      <c r="F51" s="485"/>
      <c r="G51" s="485"/>
      <c r="H51" s="485"/>
      <c r="I51" s="485"/>
      <c r="J51" s="485"/>
      <c r="K51" s="486"/>
      <c r="L51" s="112" t="s">
        <v>78</v>
      </c>
      <c r="M51" s="487">
        <f>IF('[1]p21'!$K$36&lt;&gt;0,'[1]p21'!$K$36,"")</f>
        <v>39048</v>
      </c>
      <c r="N51" s="488"/>
      <c r="O51" s="112" t="s">
        <v>79</v>
      </c>
      <c r="P51" s="489">
        <f>IF('[1]p21'!$L$36&lt;&gt;0,'[1]p21'!$L$36,"")</f>
        <v>39202</v>
      </c>
      <c r="Q51" s="490"/>
    </row>
    <row r="52" spans="1:17" s="2" customFormat="1" ht="13.5" customHeight="1">
      <c r="A52" s="445" t="s">
        <v>272</v>
      </c>
      <c r="B52" s="446"/>
      <c r="C52" s="485" t="str">
        <f>IF('[1]p21'!$A$38&lt;&gt;0,'[1]p21'!$A$38,"")</f>
        <v>Análise Funcional</v>
      </c>
      <c r="D52" s="485"/>
      <c r="E52" s="485"/>
      <c r="F52" s="485"/>
      <c r="G52" s="485"/>
      <c r="H52" s="485"/>
      <c r="I52" s="485"/>
      <c r="J52" s="485"/>
      <c r="K52" s="486"/>
      <c r="L52" s="121" t="s">
        <v>27</v>
      </c>
      <c r="M52" s="485" t="str">
        <f>IF('[1]p21'!$F$36&lt;&gt;0,'[1]p21'!$F$36,"")</f>
        <v>Estudo Individual</v>
      </c>
      <c r="N52" s="485"/>
      <c r="O52" s="485"/>
      <c r="P52" s="485"/>
      <c r="Q52" s="486"/>
    </row>
    <row r="53" spans="1:17" ht="12.75">
      <c r="A53" s="491"/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</row>
    <row r="54" spans="1:17" s="2" customFormat="1" ht="13.5" customHeight="1">
      <c r="A54" s="445" t="s">
        <v>182</v>
      </c>
      <c r="B54" s="446"/>
      <c r="C54" s="485" t="str">
        <f>IF('[1]p21'!$A$40&lt;&gt;0,'[1]p21'!$A$40,"")</f>
        <v>UFCG</v>
      </c>
      <c r="D54" s="485"/>
      <c r="E54" s="485"/>
      <c r="F54" s="485"/>
      <c r="G54" s="485"/>
      <c r="H54" s="485"/>
      <c r="I54" s="485"/>
      <c r="J54" s="485"/>
      <c r="K54" s="486"/>
      <c r="L54" s="112" t="s">
        <v>78</v>
      </c>
      <c r="M54" s="487">
        <f>IF('[1]p21'!$K$40&lt;&gt;0,'[1]p21'!$K$40,"")</f>
        <v>39144</v>
      </c>
      <c r="N54" s="488"/>
      <c r="O54" s="112" t="s">
        <v>79</v>
      </c>
      <c r="P54" s="489">
        <f>IF('[1]p21'!$L$40&lt;&gt;0,'[1]p21'!$L$40,"")</f>
        <v>39431</v>
      </c>
      <c r="Q54" s="490"/>
    </row>
    <row r="55" spans="1:17" s="2" customFormat="1" ht="13.5" customHeight="1">
      <c r="A55" s="445" t="s">
        <v>272</v>
      </c>
      <c r="B55" s="446"/>
      <c r="C55" s="485" t="str">
        <f>IF('[1]p21'!$A$42&lt;&gt;0,'[1]p21'!$A$42,"")</f>
        <v>Seminário de Álgebra Comutativa</v>
      </c>
      <c r="D55" s="485"/>
      <c r="E55" s="485"/>
      <c r="F55" s="485"/>
      <c r="G55" s="485"/>
      <c r="H55" s="485"/>
      <c r="I55" s="485"/>
      <c r="J55" s="485"/>
      <c r="K55" s="486"/>
      <c r="L55" s="121" t="s">
        <v>27</v>
      </c>
      <c r="M55" s="485" t="str">
        <f>IF('[1]p21'!$F$40&lt;&gt;0,'[1]p21'!$F$40,"")</f>
        <v>Seminário Interno</v>
      </c>
      <c r="N55" s="485"/>
      <c r="O55" s="485"/>
      <c r="P55" s="485"/>
      <c r="Q55" s="486"/>
    </row>
    <row r="56" spans="1:17" ht="12.75">
      <c r="A56" s="491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</row>
    <row r="57" spans="1:17" s="2" customFormat="1" ht="13.5" customHeight="1">
      <c r="A57" s="445" t="s">
        <v>182</v>
      </c>
      <c r="B57" s="446"/>
      <c r="C57" s="485" t="str">
        <f>IF('[1]p21'!$A$44&lt;&gt;0,'[1]p21'!$A$44,"")</f>
        <v>UFCG</v>
      </c>
      <c r="D57" s="485"/>
      <c r="E57" s="485"/>
      <c r="F57" s="485"/>
      <c r="G57" s="485"/>
      <c r="H57" s="485"/>
      <c r="I57" s="485"/>
      <c r="J57" s="485"/>
      <c r="K57" s="486"/>
      <c r="L57" s="112" t="s">
        <v>78</v>
      </c>
      <c r="M57" s="487">
        <f>IF('[1]p21'!$K$44&lt;&gt;0,'[1]p21'!$K$44,"")</f>
      </c>
      <c r="N57" s="488"/>
      <c r="O57" s="112" t="s">
        <v>79</v>
      </c>
      <c r="P57" s="489">
        <f>IF('[1]p21'!$L$44&lt;&gt;0,'[1]p21'!$L$44,"")</f>
      </c>
      <c r="Q57" s="490"/>
    </row>
    <row r="58" spans="1:17" s="2" customFormat="1" ht="13.5" customHeight="1">
      <c r="A58" s="445" t="s">
        <v>272</v>
      </c>
      <c r="B58" s="446"/>
      <c r="C58" s="485" t="str">
        <f>IF('[1]p21'!$A$46&lt;&gt;0,'[1]p21'!$A$46,"")</f>
        <v>Estudo do Software MuPAD</v>
      </c>
      <c r="D58" s="485"/>
      <c r="E58" s="485"/>
      <c r="F58" s="485"/>
      <c r="G58" s="485"/>
      <c r="H58" s="485"/>
      <c r="I58" s="485"/>
      <c r="J58" s="485"/>
      <c r="K58" s="486"/>
      <c r="L58" s="121" t="s">
        <v>27</v>
      </c>
      <c r="M58" s="485" t="str">
        <f>IF('[1]p21'!$F$44&lt;&gt;0,'[1]p21'!$F$44,"")</f>
        <v>Estudo Individual</v>
      </c>
      <c r="N58" s="485"/>
      <c r="O58" s="485"/>
      <c r="P58" s="485"/>
      <c r="Q58" s="486"/>
    </row>
    <row r="59" spans="1:17" ht="12.75">
      <c r="A59" s="491"/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</row>
    <row r="60" spans="1:19" s="40" customFormat="1" ht="13.5" customHeight="1">
      <c r="A60" s="390" t="str">
        <f>T('[1]p25'!$C$13:$G$13)</f>
        <v> Marcelo Carvalho Ferreira</v>
      </c>
      <c r="B60" s="391"/>
      <c r="C60" s="391"/>
      <c r="D60" s="391"/>
      <c r="E60" s="392"/>
      <c r="F60" s="397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"/>
      <c r="S60" s="39"/>
    </row>
    <row r="61" spans="1:17" s="2" customFormat="1" ht="13.5" customHeight="1">
      <c r="A61" s="445" t="s">
        <v>182</v>
      </c>
      <c r="B61" s="446"/>
      <c r="C61" s="485" t="str">
        <f>IF('[1]p25'!$A$36&lt;&gt;0,'[1]p25'!$A$36,"")</f>
        <v>Universidade Federal de Campina Grande</v>
      </c>
      <c r="D61" s="485"/>
      <c r="E61" s="485"/>
      <c r="F61" s="485"/>
      <c r="G61" s="485"/>
      <c r="H61" s="485"/>
      <c r="I61" s="485"/>
      <c r="J61" s="485"/>
      <c r="K61" s="486"/>
      <c r="L61" s="112" t="s">
        <v>78</v>
      </c>
      <c r="M61" s="487">
        <f>IF('[1]p25'!$K$36&lt;&gt;0,'[1]p25'!$K$36,"")</f>
        <v>39142</v>
      </c>
      <c r="N61" s="488"/>
      <c r="O61" s="112" t="s">
        <v>79</v>
      </c>
      <c r="P61" s="489">
        <f>IF('[1]p25'!$L$36&lt;&gt;0,'[1]p25'!$L$36,"")</f>
        <v>39210</v>
      </c>
      <c r="Q61" s="490"/>
    </row>
    <row r="62" spans="1:17" s="2" customFormat="1" ht="13.5" customHeight="1">
      <c r="A62" s="445" t="s">
        <v>272</v>
      </c>
      <c r="B62" s="446"/>
      <c r="C62" s="485" t="str">
        <f>IF('[1]p25'!$A$38&lt;&gt;0,'[1]p25'!$A$38,"")</f>
        <v>Seminário de Análise Funcional</v>
      </c>
      <c r="D62" s="485"/>
      <c r="E62" s="485"/>
      <c r="F62" s="485"/>
      <c r="G62" s="485"/>
      <c r="H62" s="485"/>
      <c r="I62" s="485"/>
      <c r="J62" s="485"/>
      <c r="K62" s="486"/>
      <c r="L62" s="121" t="s">
        <v>27</v>
      </c>
      <c r="M62" s="485" t="str">
        <f>IF('[1]p25'!$F$36&lt;&gt;0,'[1]p25'!$F$36,"")</f>
        <v>Seminário Interno</v>
      </c>
      <c r="N62" s="485"/>
      <c r="O62" s="485"/>
      <c r="P62" s="485"/>
      <c r="Q62" s="486"/>
    </row>
    <row r="63" spans="1:17" ht="12.75">
      <c r="A63" s="444"/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</row>
    <row r="64" spans="1:19" s="40" customFormat="1" ht="13.5" customHeight="1">
      <c r="A64" s="390" t="str">
        <f>T('[1]p26'!$C$13:$G$13)</f>
        <v>Marco Aurélio Soares Souto</v>
      </c>
      <c r="B64" s="391"/>
      <c r="C64" s="391"/>
      <c r="D64" s="391"/>
      <c r="E64" s="392"/>
      <c r="F64" s="397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"/>
      <c r="S64" s="39"/>
    </row>
    <row r="65" spans="1:17" s="2" customFormat="1" ht="13.5" customHeight="1">
      <c r="A65" s="445" t="s">
        <v>182</v>
      </c>
      <c r="B65" s="446"/>
      <c r="C65" s="485" t="str">
        <f>IF('[1]p26'!$A$36&lt;&gt;0,'[1]p26'!$A$36,"")</f>
        <v>UAME - UFCG</v>
      </c>
      <c r="D65" s="485"/>
      <c r="E65" s="485"/>
      <c r="F65" s="485"/>
      <c r="G65" s="485"/>
      <c r="H65" s="485"/>
      <c r="I65" s="485"/>
      <c r="J65" s="485"/>
      <c r="K65" s="486"/>
      <c r="L65" s="112" t="s">
        <v>78</v>
      </c>
      <c r="M65" s="487">
        <f>IF('[1]p26'!$K$36&lt;&gt;0,'[1]p26'!$K$36,"")</f>
      </c>
      <c r="N65" s="488"/>
      <c r="O65" s="112" t="s">
        <v>79</v>
      </c>
      <c r="P65" s="489">
        <f>IF('[1]p26'!$L$36&lt;&gt;0,'[1]p26'!$L$36,"")</f>
      </c>
      <c r="Q65" s="490"/>
    </row>
    <row r="66" spans="1:17" s="2" customFormat="1" ht="13.5" customHeight="1">
      <c r="A66" s="445" t="s">
        <v>272</v>
      </c>
      <c r="B66" s="446"/>
      <c r="C66" s="485" t="str">
        <f>IF('[1]p26'!$A$38&lt;&gt;0,'[1]p26'!$A$38,"")</f>
        <v>Pesquisa em Equações Diferenciais Parciais Elípticas: Soluções Multibumps</v>
      </c>
      <c r="D66" s="485"/>
      <c r="E66" s="485"/>
      <c r="F66" s="485"/>
      <c r="G66" s="485"/>
      <c r="H66" s="485"/>
      <c r="I66" s="485"/>
      <c r="J66" s="485"/>
      <c r="K66" s="486"/>
      <c r="L66" s="121" t="s">
        <v>27</v>
      </c>
      <c r="M66" s="485" t="str">
        <f>IF('[1]p26'!$F$36&lt;&gt;0,'[1]p26'!$F$36,"")</f>
        <v>Seminário Interno</v>
      </c>
      <c r="N66" s="485"/>
      <c r="O66" s="485"/>
      <c r="P66" s="485"/>
      <c r="Q66" s="486"/>
    </row>
    <row r="67" spans="1:17" ht="12.75">
      <c r="A67" s="491"/>
      <c r="B67" s="491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</row>
    <row r="68" spans="1:19" s="40" customFormat="1" ht="13.5" customHeight="1">
      <c r="A68" s="390" t="str">
        <f>T('[1]p27'!$C$13:$G$13)</f>
        <v>Marisa de Sales Monteiro</v>
      </c>
      <c r="B68" s="391"/>
      <c r="C68" s="391"/>
      <c r="D68" s="391"/>
      <c r="E68" s="392"/>
      <c r="F68" s="397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"/>
      <c r="S68" s="39"/>
    </row>
    <row r="69" spans="1:17" s="2" customFormat="1" ht="13.5" customHeight="1">
      <c r="A69" s="445" t="s">
        <v>182</v>
      </c>
      <c r="B69" s="446"/>
      <c r="C69" s="485" t="str">
        <f>IF('[1]p27'!$A$36&lt;&gt;0,'[1]p27'!$A$36,"")</f>
        <v>UFCG</v>
      </c>
      <c r="D69" s="485"/>
      <c r="E69" s="485"/>
      <c r="F69" s="485"/>
      <c r="G69" s="485"/>
      <c r="H69" s="485"/>
      <c r="I69" s="485"/>
      <c r="J69" s="485"/>
      <c r="K69" s="486"/>
      <c r="L69" s="112" t="s">
        <v>78</v>
      </c>
      <c r="M69" s="487">
        <f>IF('[1]p27'!$K$36&lt;&gt;0,'[1]p27'!$K$36,"")</f>
        <v>39048</v>
      </c>
      <c r="N69" s="488"/>
      <c r="O69" s="112" t="s">
        <v>79</v>
      </c>
      <c r="P69" s="489">
        <f>IF('[1]p27'!$L$36&lt;&gt;0,'[1]p27'!$L$36,"")</f>
      </c>
      <c r="Q69" s="490"/>
    </row>
    <row r="70" spans="1:17" s="2" customFormat="1" ht="13.5" customHeight="1">
      <c r="A70" s="445" t="s">
        <v>272</v>
      </c>
      <c r="B70" s="446"/>
      <c r="C70" s="485" t="str">
        <f>IF('[1]p27'!$A$38&lt;&gt;0,'[1]p27'!$A$38,"")</f>
        <v>Estudo sobre Álgebra</v>
      </c>
      <c r="D70" s="485"/>
      <c r="E70" s="485"/>
      <c r="F70" s="485"/>
      <c r="G70" s="485"/>
      <c r="H70" s="485"/>
      <c r="I70" s="485"/>
      <c r="J70" s="485"/>
      <c r="K70" s="486"/>
      <c r="L70" s="121" t="s">
        <v>27</v>
      </c>
      <c r="M70" s="485" t="str">
        <f>IF('[1]p27'!$F$36&lt;&gt;0,'[1]p27'!$F$36,"")</f>
        <v>Estudo Individual</v>
      </c>
      <c r="N70" s="485"/>
      <c r="O70" s="485"/>
      <c r="P70" s="485"/>
      <c r="Q70" s="486"/>
    </row>
    <row r="71" spans="1:17" ht="12.75">
      <c r="A71" s="491"/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</row>
    <row r="72" spans="1:19" s="40" customFormat="1" ht="13.5" customHeight="1">
      <c r="A72" s="390" t="str">
        <f>T('[1]p28'!$C$13:$G$13)</f>
        <v>Michelli Karinne Barros da Silva</v>
      </c>
      <c r="B72" s="391"/>
      <c r="C72" s="391"/>
      <c r="D72" s="391"/>
      <c r="E72" s="392"/>
      <c r="F72" s="397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"/>
      <c r="S72" s="39"/>
    </row>
    <row r="73" spans="1:17" s="2" customFormat="1" ht="13.5" customHeight="1">
      <c r="A73" s="445" t="s">
        <v>182</v>
      </c>
      <c r="B73" s="446"/>
      <c r="C73" s="485" t="str">
        <f>IF('[1]p28'!$A$36&lt;&gt;0,'[1]p28'!$A$36,"")</f>
        <v>UFCG</v>
      </c>
      <c r="D73" s="485"/>
      <c r="E73" s="485"/>
      <c r="F73" s="485"/>
      <c r="G73" s="485"/>
      <c r="H73" s="485"/>
      <c r="I73" s="485"/>
      <c r="J73" s="485"/>
      <c r="K73" s="486"/>
      <c r="L73" s="112" t="s">
        <v>78</v>
      </c>
      <c r="M73" s="487">
        <f>IF('[1]p28'!$K$36&lt;&gt;0,'[1]p28'!$K$36,"")</f>
        <v>38943</v>
      </c>
      <c r="N73" s="488"/>
      <c r="O73" s="112" t="s">
        <v>79</v>
      </c>
      <c r="P73" s="489">
        <f>IF('[1]p28'!$L$36&lt;&gt;0,'[1]p28'!$L$36,"")</f>
        <v>39198</v>
      </c>
      <c r="Q73" s="490"/>
    </row>
    <row r="74" spans="1:17" s="2" customFormat="1" ht="13.5" customHeight="1">
      <c r="A74" s="445" t="s">
        <v>272</v>
      </c>
      <c r="B74" s="446"/>
      <c r="C74" s="485" t="str">
        <f>IF('[1]p28'!$A$38&lt;&gt;0,'[1]p28'!$A$38,"")</f>
        <v>Desenvolvimento de tese de doutorado junto à USP</v>
      </c>
      <c r="D74" s="485"/>
      <c r="E74" s="485"/>
      <c r="F74" s="485"/>
      <c r="G74" s="485"/>
      <c r="H74" s="485"/>
      <c r="I74" s="485"/>
      <c r="J74" s="485"/>
      <c r="K74" s="486"/>
      <c r="L74" s="121" t="s">
        <v>27</v>
      </c>
      <c r="M74" s="485" t="str">
        <f>IF('[1]p28'!$F$36&lt;&gt;0,'[1]p28'!$F$36,"")</f>
        <v>Curso de doutorado vinculado a UFCG ou não</v>
      </c>
      <c r="N74" s="485"/>
      <c r="O74" s="485"/>
      <c r="P74" s="485"/>
      <c r="Q74" s="486"/>
    </row>
    <row r="75" spans="1:17" ht="12.75">
      <c r="A75" s="491"/>
      <c r="B75" s="491"/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</row>
    <row r="76" spans="1:17" s="2" customFormat="1" ht="13.5" customHeight="1">
      <c r="A76" s="445" t="s">
        <v>182</v>
      </c>
      <c r="B76" s="446"/>
      <c r="C76" s="485" t="str">
        <f>IF('[1]p28'!$A$40&lt;&gt;0,'[1]p28'!$A$40,"")</f>
        <v>UFCG</v>
      </c>
      <c r="D76" s="485"/>
      <c r="E76" s="485"/>
      <c r="F76" s="485"/>
      <c r="G76" s="485"/>
      <c r="H76" s="485"/>
      <c r="I76" s="485"/>
      <c r="J76" s="485"/>
      <c r="K76" s="486"/>
      <c r="L76" s="112" t="s">
        <v>78</v>
      </c>
      <c r="M76" s="487">
        <f>IF('[1]p28'!$K$40&lt;&gt;0,'[1]p28'!$K$40,"")</f>
        <v>39048</v>
      </c>
      <c r="N76" s="488"/>
      <c r="O76" s="112" t="s">
        <v>79</v>
      </c>
      <c r="P76" s="489">
        <f>IF('[1]p28'!$L$40&lt;&gt;0,'[1]p28'!$L$40,"")</f>
        <v>39216</v>
      </c>
      <c r="Q76" s="490"/>
    </row>
    <row r="77" spans="1:17" s="2" customFormat="1" ht="13.5" customHeight="1">
      <c r="A77" s="445" t="s">
        <v>272</v>
      </c>
      <c r="B77" s="446"/>
      <c r="C77" s="485" t="str">
        <f>IF('[1]p28'!$A$42&lt;&gt;0,'[1]p28'!$A$42,"")</f>
        <v>Preparação de 3 artigos sendo que 2 já foram aceitos para publicação em revista internacional </v>
      </c>
      <c r="D77" s="485"/>
      <c r="E77" s="485"/>
      <c r="F77" s="485"/>
      <c r="G77" s="485"/>
      <c r="H77" s="485"/>
      <c r="I77" s="485"/>
      <c r="J77" s="485"/>
      <c r="K77" s="486"/>
      <c r="L77" s="121" t="s">
        <v>27</v>
      </c>
      <c r="M77" s="485" t="str">
        <f>IF('[1]p28'!$F$40&lt;&gt;0,'[1]p28'!$F$40,"")</f>
        <v>Estudo Individual</v>
      </c>
      <c r="N77" s="485"/>
      <c r="O77" s="485"/>
      <c r="P77" s="485"/>
      <c r="Q77" s="486"/>
    </row>
    <row r="78" spans="1:17" ht="12.75">
      <c r="A78" s="491"/>
      <c r="B78" s="491"/>
      <c r="C78" s="491"/>
      <c r="D78" s="491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</row>
    <row r="79" spans="1:19" s="40" customFormat="1" ht="13.5" customHeight="1">
      <c r="A79" s="390" t="str">
        <f>T('[1]p30'!$C$13:$G$13)</f>
        <v>Patrícia Batista Leal</v>
      </c>
      <c r="B79" s="391"/>
      <c r="C79" s="391"/>
      <c r="D79" s="391"/>
      <c r="E79" s="392"/>
      <c r="F79" s="397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"/>
      <c r="S79" s="39"/>
    </row>
    <row r="80" spans="1:17" s="2" customFormat="1" ht="13.5" customHeight="1">
      <c r="A80" s="445" t="s">
        <v>182</v>
      </c>
      <c r="B80" s="446"/>
      <c r="C80" s="485" t="str">
        <f>IF('[1]p30'!$A$36&lt;&gt;0,'[1]p30'!$A$36,"")</f>
        <v>UFCG</v>
      </c>
      <c r="D80" s="485"/>
      <c r="E80" s="485"/>
      <c r="F80" s="485"/>
      <c r="G80" s="485"/>
      <c r="H80" s="485"/>
      <c r="I80" s="485"/>
      <c r="J80" s="485"/>
      <c r="K80" s="486"/>
      <c r="L80" s="112" t="s">
        <v>78</v>
      </c>
      <c r="M80" s="487">
        <f>IF('[1]p30'!$K$36&lt;&gt;0,'[1]p30'!$K$36,"")</f>
      </c>
      <c r="N80" s="488"/>
      <c r="O80" s="112" t="s">
        <v>79</v>
      </c>
      <c r="P80" s="489">
        <f>IF('[1]p30'!$L$36&lt;&gt;0,'[1]p30'!$L$36,"")</f>
      </c>
      <c r="Q80" s="490"/>
    </row>
    <row r="81" spans="1:17" s="2" customFormat="1" ht="13.5" customHeight="1">
      <c r="A81" s="445" t="s">
        <v>272</v>
      </c>
      <c r="B81" s="446"/>
      <c r="C81" s="485" t="str">
        <f>IF('[1]p30'!$A$38&lt;&gt;0,'[1]p30'!$A$38,"")</f>
        <v>Estudo Individual</v>
      </c>
      <c r="D81" s="485"/>
      <c r="E81" s="485"/>
      <c r="F81" s="485"/>
      <c r="G81" s="485"/>
      <c r="H81" s="485"/>
      <c r="I81" s="485"/>
      <c r="J81" s="485"/>
      <c r="K81" s="486"/>
      <c r="L81" s="121" t="s">
        <v>27</v>
      </c>
      <c r="M81" s="485" t="str">
        <f>IF('[1]p30'!$F$36&lt;&gt;0,'[1]p30'!$F$36,"")</f>
        <v>Estudo Individual</v>
      </c>
      <c r="N81" s="485"/>
      <c r="O81" s="485"/>
      <c r="P81" s="485"/>
      <c r="Q81" s="486"/>
    </row>
    <row r="82" spans="1:17" ht="12.75">
      <c r="A82" s="491"/>
      <c r="B82" s="491"/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</row>
    <row r="83" spans="1:17" s="2" customFormat="1" ht="13.5" customHeight="1">
      <c r="A83" s="445" t="s">
        <v>182</v>
      </c>
      <c r="B83" s="446"/>
      <c r="C83" s="485" t="str">
        <f>IF('[1]p30'!$A$40&lt;&gt;0,'[1]p30'!$A$40,"")</f>
        <v>UFCG</v>
      </c>
      <c r="D83" s="485"/>
      <c r="E83" s="485"/>
      <c r="F83" s="485"/>
      <c r="G83" s="485"/>
      <c r="H83" s="485"/>
      <c r="I83" s="485"/>
      <c r="J83" s="485"/>
      <c r="K83" s="486"/>
      <c r="L83" s="112" t="s">
        <v>78</v>
      </c>
      <c r="M83" s="487">
        <f>IF('[1]p30'!$K$40&lt;&gt;0,'[1]p30'!$K$40,"")</f>
        <v>38901</v>
      </c>
      <c r="N83" s="488"/>
      <c r="O83" s="112" t="s">
        <v>79</v>
      </c>
      <c r="P83" s="489">
        <f>IF('[1]p30'!$L$40&lt;&gt;0,'[1]p30'!$L$40,"")</f>
        <v>39036</v>
      </c>
      <c r="Q83" s="490"/>
    </row>
    <row r="84" spans="1:17" s="2" customFormat="1" ht="13.5" customHeight="1">
      <c r="A84" s="445" t="s">
        <v>272</v>
      </c>
      <c r="B84" s="446"/>
      <c r="C84" s="485" t="str">
        <f>IF('[1]p30'!$A$42&lt;&gt;0,'[1]p30'!$A$42,"")</f>
        <v>Tópicos de Análise de Sobrevivência</v>
      </c>
      <c r="D84" s="485"/>
      <c r="E84" s="485"/>
      <c r="F84" s="485"/>
      <c r="G84" s="485"/>
      <c r="H84" s="485"/>
      <c r="I84" s="485"/>
      <c r="J84" s="485"/>
      <c r="K84" s="486"/>
      <c r="L84" s="121" t="s">
        <v>27</v>
      </c>
      <c r="M84" s="485" t="str">
        <f>IF('[1]p30'!$F$40&lt;&gt;0,'[1]p30'!$F$40,"")</f>
        <v>Preparação para o doutorado</v>
      </c>
      <c r="N84" s="485"/>
      <c r="O84" s="485"/>
      <c r="P84" s="485"/>
      <c r="Q84" s="486"/>
    </row>
    <row r="85" spans="1:17" ht="12.75">
      <c r="A85" s="491"/>
      <c r="B85" s="491"/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</row>
    <row r="86" spans="1:19" s="40" customFormat="1" ht="13.5" customHeight="1">
      <c r="A86" s="390" t="str">
        <f>T('[1]p31'!$C$13:$G$13)</f>
        <v>Rosana Marques da Silva</v>
      </c>
      <c r="B86" s="391"/>
      <c r="C86" s="391"/>
      <c r="D86" s="391"/>
      <c r="E86" s="392"/>
      <c r="F86" s="397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"/>
      <c r="S86" s="39"/>
    </row>
    <row r="87" spans="1:17" s="2" customFormat="1" ht="13.5" customHeight="1">
      <c r="A87" s="445" t="s">
        <v>182</v>
      </c>
      <c r="B87" s="446"/>
      <c r="C87" s="485" t="str">
        <f>IF('[1]p31'!$A$36&lt;&gt;0,'[1]p31'!$A$36,"")</f>
        <v>UFCG</v>
      </c>
      <c r="D87" s="485"/>
      <c r="E87" s="485"/>
      <c r="F87" s="485"/>
      <c r="G87" s="485"/>
      <c r="H87" s="485"/>
      <c r="I87" s="485"/>
      <c r="J87" s="485"/>
      <c r="K87" s="486"/>
      <c r="L87" s="112" t="s">
        <v>78</v>
      </c>
      <c r="M87" s="487">
        <f>IF('[1]p31'!$K$36&lt;&gt;0,'[1]p31'!$K$36,"")</f>
        <v>39142</v>
      </c>
      <c r="N87" s="488"/>
      <c r="O87" s="112" t="s">
        <v>79</v>
      </c>
      <c r="P87" s="489">
        <f>IF('[1]p31'!$L$36&lt;&gt;0,'[1]p31'!$L$36,"")</f>
      </c>
      <c r="Q87" s="490"/>
    </row>
    <row r="88" spans="1:17" s="2" customFormat="1" ht="13.5" customHeight="1">
      <c r="A88" s="445" t="s">
        <v>272</v>
      </c>
      <c r="B88" s="446"/>
      <c r="C88" s="485" t="str">
        <f>IF('[1]p31'!$A$38&lt;&gt;0,'[1]p31'!$A$38,"")</f>
        <v>A Inserção de Tecnologias de Comunicação e Informação no Ensino da Matemática</v>
      </c>
      <c r="D88" s="485"/>
      <c r="E88" s="485"/>
      <c r="F88" s="485"/>
      <c r="G88" s="485"/>
      <c r="H88" s="485"/>
      <c r="I88" s="485"/>
      <c r="J88" s="485"/>
      <c r="K88" s="486"/>
      <c r="L88" s="121" t="s">
        <v>27</v>
      </c>
      <c r="M88" s="485" t="str">
        <f>IF('[1]p31'!$F$36&lt;&gt;0,'[1]p31'!$F$36,"")</f>
        <v>Estudo Individual</v>
      </c>
      <c r="N88" s="485"/>
      <c r="O88" s="485"/>
      <c r="P88" s="485"/>
      <c r="Q88" s="486"/>
    </row>
    <row r="89" spans="1:17" ht="12.75">
      <c r="A89" s="491"/>
      <c r="B89" s="491"/>
      <c r="C89" s="491"/>
      <c r="D89" s="491"/>
      <c r="E89" s="491"/>
      <c r="F89" s="491"/>
      <c r="G89" s="491"/>
      <c r="H89" s="491"/>
      <c r="I89" s="491"/>
      <c r="J89" s="491"/>
      <c r="K89" s="491"/>
      <c r="L89" s="491"/>
      <c r="M89" s="491"/>
      <c r="N89" s="491"/>
      <c r="O89" s="491"/>
      <c r="P89" s="491"/>
      <c r="Q89" s="491"/>
    </row>
    <row r="90" spans="1:19" s="40" customFormat="1" ht="13.5" customHeight="1">
      <c r="A90" s="390" t="str">
        <f>T('[1]p33'!$C$13:$G$13)</f>
        <v>Sérgio Mota Alves</v>
      </c>
      <c r="B90" s="391"/>
      <c r="C90" s="391"/>
      <c r="D90" s="391"/>
      <c r="E90" s="392"/>
      <c r="F90" s="397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"/>
      <c r="S90" s="39"/>
    </row>
    <row r="91" spans="1:17" s="2" customFormat="1" ht="13.5" customHeight="1">
      <c r="A91" s="445" t="s">
        <v>182</v>
      </c>
      <c r="B91" s="446"/>
      <c r="C91" s="485" t="str">
        <f>IF('[1]p33'!$A$36&lt;&gt;0,'[1]p33'!$A$36,"")</f>
        <v>Universidade Federal de Campina Grande</v>
      </c>
      <c r="D91" s="485"/>
      <c r="E91" s="485"/>
      <c r="F91" s="485"/>
      <c r="G91" s="485"/>
      <c r="H91" s="485"/>
      <c r="I91" s="485"/>
      <c r="J91" s="485"/>
      <c r="K91" s="486"/>
      <c r="L91" s="112" t="s">
        <v>78</v>
      </c>
      <c r="M91" s="487">
        <f>IF('[1]p33'!$K$36&lt;&gt;0,'[1]p33'!$K$36,"")</f>
        <v>39087</v>
      </c>
      <c r="N91" s="488"/>
      <c r="O91" s="112" t="s">
        <v>79</v>
      </c>
      <c r="P91" s="489">
        <f>IF('[1]p33'!$L$36&lt;&gt;0,'[1]p33'!$L$36,"")</f>
        <v>39131</v>
      </c>
      <c r="Q91" s="490"/>
    </row>
    <row r="92" spans="1:17" s="2" customFormat="1" ht="13.5" customHeight="1">
      <c r="A92" s="445" t="s">
        <v>272</v>
      </c>
      <c r="B92" s="446"/>
      <c r="C92" s="485" t="str">
        <f>IF('[1]p33'!$A$38&lt;&gt;0,'[1]p33'!$A$38,"")</f>
        <v>Seminário Verão-Álgebra Comutativa</v>
      </c>
      <c r="D92" s="485"/>
      <c r="E92" s="485"/>
      <c r="F92" s="485"/>
      <c r="G92" s="485"/>
      <c r="H92" s="485"/>
      <c r="I92" s="485"/>
      <c r="J92" s="485"/>
      <c r="K92" s="486"/>
      <c r="L92" s="121" t="s">
        <v>27</v>
      </c>
      <c r="M92" s="485" t="str">
        <f>IF('[1]p33'!$F$36&lt;&gt;0,'[1]p33'!$F$36,"")</f>
        <v>Seminário Interno</v>
      </c>
      <c r="N92" s="485"/>
      <c r="O92" s="485"/>
      <c r="P92" s="485"/>
      <c r="Q92" s="486"/>
    </row>
    <row r="93" spans="1:17" ht="12.75">
      <c r="A93" s="491"/>
      <c r="B93" s="491"/>
      <c r="C93" s="491"/>
      <c r="D93" s="491"/>
      <c r="E93" s="491"/>
      <c r="F93" s="491"/>
      <c r="G93" s="491"/>
      <c r="H93" s="491"/>
      <c r="I93" s="491"/>
      <c r="J93" s="491"/>
      <c r="K93" s="491"/>
      <c r="L93" s="491"/>
      <c r="M93" s="491"/>
      <c r="N93" s="491"/>
      <c r="O93" s="491"/>
      <c r="P93" s="491"/>
      <c r="Q93" s="491"/>
    </row>
    <row r="94" spans="1:17" s="2" customFormat="1" ht="13.5" customHeight="1">
      <c r="A94" s="445" t="s">
        <v>182</v>
      </c>
      <c r="B94" s="446"/>
      <c r="C94" s="485" t="str">
        <f>IF('[1]p33'!$A$40&lt;&gt;0,'[1]p33'!$A$40,"")</f>
        <v>Universidade Federal de Campina Grande</v>
      </c>
      <c r="D94" s="485"/>
      <c r="E94" s="485"/>
      <c r="F94" s="485"/>
      <c r="G94" s="485"/>
      <c r="H94" s="485"/>
      <c r="I94" s="485"/>
      <c r="J94" s="485"/>
      <c r="K94" s="486"/>
      <c r="L94" s="112" t="s">
        <v>78</v>
      </c>
      <c r="M94" s="487">
        <f>IF('[1]p33'!$K$40&lt;&gt;0,'[1]p33'!$K$40,"")</f>
        <v>39144</v>
      </c>
      <c r="N94" s="488"/>
      <c r="O94" s="112" t="s">
        <v>79</v>
      </c>
      <c r="P94" s="489">
        <f>IF('[1]p33'!$L$40&lt;&gt;0,'[1]p33'!$L$40,"")</f>
      </c>
      <c r="Q94" s="490"/>
    </row>
    <row r="95" spans="1:17" s="2" customFormat="1" ht="13.5" customHeight="1">
      <c r="A95" s="445" t="s">
        <v>272</v>
      </c>
      <c r="B95" s="446"/>
      <c r="C95" s="485" t="str">
        <f>IF('[1]p33'!$A$42&lt;&gt;0,'[1]p33'!$A$42,"")</f>
        <v>Séminario de Álgebra Comutativa</v>
      </c>
      <c r="D95" s="485"/>
      <c r="E95" s="485"/>
      <c r="F95" s="485"/>
      <c r="G95" s="485"/>
      <c r="H95" s="485"/>
      <c r="I95" s="485"/>
      <c r="J95" s="485"/>
      <c r="K95" s="486"/>
      <c r="L95" s="121" t="s">
        <v>27</v>
      </c>
      <c r="M95" s="485" t="str">
        <f>IF('[1]p33'!$F$40&lt;&gt;0,'[1]p33'!$F$40,"")</f>
        <v>Seminário Interno</v>
      </c>
      <c r="N95" s="485"/>
      <c r="O95" s="485"/>
      <c r="P95" s="485"/>
      <c r="Q95" s="486"/>
    </row>
    <row r="96" spans="1:17" ht="12.75">
      <c r="A96" s="491"/>
      <c r="B96" s="491"/>
      <c r="C96" s="491"/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N96" s="491"/>
      <c r="O96" s="491"/>
      <c r="P96" s="491"/>
      <c r="Q96" s="491"/>
    </row>
    <row r="97" spans="1:17" s="2" customFormat="1" ht="13.5" customHeight="1">
      <c r="A97" s="445" t="s">
        <v>182</v>
      </c>
      <c r="B97" s="446"/>
      <c r="C97" s="485" t="str">
        <f>IF('[1]p33'!$A$44&lt;&gt;0,'[1]p33'!$A$44,"")</f>
        <v>Universidade Federal de Campina Grande</v>
      </c>
      <c r="D97" s="485"/>
      <c r="E97" s="485"/>
      <c r="F97" s="485"/>
      <c r="G97" s="485"/>
      <c r="H97" s="485"/>
      <c r="I97" s="485"/>
      <c r="J97" s="485"/>
      <c r="K97" s="486"/>
      <c r="L97" s="112" t="s">
        <v>78</v>
      </c>
      <c r="M97" s="487">
        <f>IF('[1]p33'!$K$44&lt;&gt;0,'[1]p33'!$K$44,"")</f>
        <v>39435</v>
      </c>
      <c r="N97" s="488"/>
      <c r="O97" s="112" t="s">
        <v>79</v>
      </c>
      <c r="P97" s="489">
        <f>IF('[1]p33'!$L$44&lt;&gt;0,'[1]p33'!$L$44,"")</f>
      </c>
      <c r="Q97" s="490"/>
    </row>
    <row r="98" spans="1:17" s="2" customFormat="1" ht="13.5" customHeight="1">
      <c r="A98" s="445" t="s">
        <v>272</v>
      </c>
      <c r="B98" s="446"/>
      <c r="C98" s="485" t="str">
        <f>IF('[1]p33'!$A$46&lt;&gt;0,'[1]p33'!$A$46,"")</f>
        <v>Estudo sobre Identidades fracas</v>
      </c>
      <c r="D98" s="485"/>
      <c r="E98" s="485"/>
      <c r="F98" s="485"/>
      <c r="G98" s="485"/>
      <c r="H98" s="485"/>
      <c r="I98" s="485"/>
      <c r="J98" s="485"/>
      <c r="K98" s="486"/>
      <c r="L98" s="121" t="s">
        <v>27</v>
      </c>
      <c r="M98" s="485" t="str">
        <f>IF('[1]p33'!$F$44&lt;&gt;0,'[1]p33'!$F$44,"")</f>
        <v>Estudo Individual</v>
      </c>
      <c r="N98" s="485"/>
      <c r="O98" s="485"/>
      <c r="P98" s="485"/>
      <c r="Q98" s="486"/>
    </row>
    <row r="99" spans="1:17" ht="12.75">
      <c r="A99" s="491"/>
      <c r="B99" s="491"/>
      <c r="C99" s="491"/>
      <c r="D99" s="491"/>
      <c r="E99" s="491"/>
      <c r="F99" s="491"/>
      <c r="G99" s="491"/>
      <c r="H99" s="491"/>
      <c r="I99" s="491"/>
      <c r="J99" s="491"/>
      <c r="K99" s="491"/>
      <c r="L99" s="491"/>
      <c r="M99" s="491"/>
      <c r="N99" s="491"/>
      <c r="O99" s="491"/>
      <c r="P99" s="491"/>
      <c r="Q99" s="491"/>
    </row>
    <row r="100" spans="1:17" s="2" customFormat="1" ht="13.5" customHeight="1">
      <c r="A100" s="445" t="s">
        <v>182</v>
      </c>
      <c r="B100" s="446"/>
      <c r="C100" s="485" t="str">
        <f>IF('[1]p33'!$A$48&lt;&gt;0,'[1]p33'!$A$48,"")</f>
        <v>Universidade Federal de Campina Grande</v>
      </c>
      <c r="D100" s="485"/>
      <c r="E100" s="485"/>
      <c r="F100" s="485"/>
      <c r="G100" s="485"/>
      <c r="H100" s="485"/>
      <c r="I100" s="485"/>
      <c r="J100" s="485"/>
      <c r="K100" s="486"/>
      <c r="L100" s="112" t="s">
        <v>78</v>
      </c>
      <c r="M100" s="487">
        <f>IF('[1]p33'!$K$48&lt;&gt;0,'[1]p33'!$K$48,"")</f>
        <v>39435</v>
      </c>
      <c r="N100" s="488"/>
      <c r="O100" s="112" t="s">
        <v>79</v>
      </c>
      <c r="P100" s="489">
        <f>IF('[1]p33'!$L$48&lt;&gt;0,'[1]p33'!$L$48,"")</f>
      </c>
      <c r="Q100" s="490"/>
    </row>
    <row r="101" spans="1:17" s="2" customFormat="1" ht="13.5" customHeight="1">
      <c r="A101" s="445" t="s">
        <v>272</v>
      </c>
      <c r="B101" s="446"/>
      <c r="C101" s="485" t="str">
        <f>IF('[1]p33'!$A$50&lt;&gt;0,'[1]p33'!$A$50,"")</f>
        <v>Álgebras T-Primas</v>
      </c>
      <c r="D101" s="485"/>
      <c r="E101" s="485"/>
      <c r="F101" s="485"/>
      <c r="G101" s="485"/>
      <c r="H101" s="485"/>
      <c r="I101" s="485"/>
      <c r="J101" s="485"/>
      <c r="K101" s="486"/>
      <c r="L101" s="121" t="s">
        <v>27</v>
      </c>
      <c r="M101" s="485" t="str">
        <f>IF('[1]p33'!$F$48&lt;&gt;0,'[1]p33'!$F$48,"")</f>
        <v>Grupo de estudos</v>
      </c>
      <c r="N101" s="485"/>
      <c r="O101" s="485"/>
      <c r="P101" s="485"/>
      <c r="Q101" s="486"/>
    </row>
    <row r="102" spans="1:17" ht="12.75">
      <c r="A102" s="491"/>
      <c r="B102" s="491"/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</row>
    <row r="103" spans="1:19" s="40" customFormat="1" ht="13.5" customHeight="1">
      <c r="A103" s="390" t="str">
        <f>T('[1]p35'!$C$13:$G$13)</f>
        <v>Vanio Fragoso de Melo</v>
      </c>
      <c r="B103" s="391"/>
      <c r="C103" s="391"/>
      <c r="D103" s="391"/>
      <c r="E103" s="392"/>
      <c r="F103" s="397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"/>
      <c r="S103" s="39"/>
    </row>
    <row r="104" spans="1:17" s="2" customFormat="1" ht="13.5" customHeight="1">
      <c r="A104" s="445" t="s">
        <v>182</v>
      </c>
      <c r="B104" s="446"/>
      <c r="C104" s="485" t="str">
        <f>IF('[1]p35'!$A$36&lt;&gt;0,'[1]p35'!$A$36,"")</f>
        <v>UAME/CCT/UFCG</v>
      </c>
      <c r="D104" s="485"/>
      <c r="E104" s="485"/>
      <c r="F104" s="485"/>
      <c r="G104" s="485"/>
      <c r="H104" s="485"/>
      <c r="I104" s="485"/>
      <c r="J104" s="485"/>
      <c r="K104" s="486"/>
      <c r="L104" s="112" t="s">
        <v>78</v>
      </c>
      <c r="M104" s="487">
        <f>IF('[1]p35'!$K$36&lt;&gt;0,'[1]p35'!$K$36,"")</f>
        <v>39114</v>
      </c>
      <c r="N104" s="488"/>
      <c r="O104" s="112" t="s">
        <v>79</v>
      </c>
      <c r="P104" s="489">
        <f>IF('[1]p35'!$L$36&lt;&gt;0,'[1]p35'!$L$36,"")</f>
      </c>
      <c r="Q104" s="490"/>
    </row>
    <row r="105" spans="1:17" s="2" customFormat="1" ht="13.5" customHeight="1">
      <c r="A105" s="445" t="s">
        <v>272</v>
      </c>
      <c r="B105" s="446"/>
      <c r="C105" s="485" t="str">
        <f>IF('[1]p35'!$A$38&lt;&gt;0,'[1]p35'!$A$38,"")</f>
        <v>Estudo Individual Sobre Geometria Semi-Riemanniana</v>
      </c>
      <c r="D105" s="485"/>
      <c r="E105" s="485"/>
      <c r="F105" s="485"/>
      <c r="G105" s="485"/>
      <c r="H105" s="485"/>
      <c r="I105" s="485"/>
      <c r="J105" s="485"/>
      <c r="K105" s="486"/>
      <c r="L105" s="121" t="s">
        <v>27</v>
      </c>
      <c r="M105" s="485" t="str">
        <f>IF('[1]p35'!$F$36&lt;&gt;0,'[1]p35'!$F$36,"")</f>
        <v>Estudo Individual</v>
      </c>
      <c r="N105" s="485"/>
      <c r="O105" s="485"/>
      <c r="P105" s="485"/>
      <c r="Q105" s="486"/>
    </row>
    <row r="106" spans="1:17" ht="12.75">
      <c r="A106" s="491"/>
      <c r="B106" s="491"/>
      <c r="C106" s="491"/>
      <c r="D106" s="491"/>
      <c r="E106" s="491"/>
      <c r="F106" s="491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</row>
    <row r="107" spans="1:19" s="40" customFormat="1" ht="13.5" customHeight="1">
      <c r="A107" s="390" t="str">
        <f>T('[1]p43'!$C$13:$G$13)</f>
        <v>Rosângela da Silva Figueredo</v>
      </c>
      <c r="B107" s="391"/>
      <c r="C107" s="391"/>
      <c r="D107" s="391"/>
      <c r="E107" s="392"/>
      <c r="F107" s="397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"/>
      <c r="S107" s="39"/>
    </row>
    <row r="108" spans="1:17" s="2" customFormat="1" ht="13.5" customHeight="1">
      <c r="A108" s="445" t="s">
        <v>182</v>
      </c>
      <c r="B108" s="446"/>
      <c r="C108" s="485" t="str">
        <f>IF('[1]p43'!$A$36&lt;&gt;0,'[1]p43'!$A$36,"")</f>
        <v>Universidade Federal de Campina Grande</v>
      </c>
      <c r="D108" s="485"/>
      <c r="E108" s="485"/>
      <c r="F108" s="485"/>
      <c r="G108" s="485"/>
      <c r="H108" s="485"/>
      <c r="I108" s="485"/>
      <c r="J108" s="485"/>
      <c r="K108" s="486"/>
      <c r="L108" s="112" t="s">
        <v>78</v>
      </c>
      <c r="M108" s="487">
        <f>IF('[1]p43'!$K$36&lt;&gt;0,'[1]p43'!$K$36,"")</f>
        <v>38412</v>
      </c>
      <c r="N108" s="488"/>
      <c r="O108" s="112" t="s">
        <v>79</v>
      </c>
      <c r="P108" s="489">
        <f>IF('[1]p43'!$L$36&lt;&gt;0,'[1]p43'!$L$36,"")</f>
        <v>39171</v>
      </c>
      <c r="Q108" s="490"/>
    </row>
    <row r="109" spans="1:17" s="2" customFormat="1" ht="13.5" customHeight="1">
      <c r="A109" s="445" t="s">
        <v>272</v>
      </c>
      <c r="B109" s="446"/>
      <c r="C109" s="485" t="str">
        <f>IF('[1]p43'!$A$38&lt;&gt;0,'[1]p43'!$A$38,"")</f>
        <v> Sobre Modelos de Covariância com Erros Elípticos: Uma Abordagem Bayesiana</v>
      </c>
      <c r="D109" s="485"/>
      <c r="E109" s="485"/>
      <c r="F109" s="485"/>
      <c r="G109" s="485"/>
      <c r="H109" s="485"/>
      <c r="I109" s="485"/>
      <c r="J109" s="485"/>
      <c r="K109" s="486"/>
      <c r="L109" s="121" t="s">
        <v>27</v>
      </c>
      <c r="M109" s="485" t="str">
        <f>IF('[1]p43'!$F$36&lt;&gt;0,'[1]p43'!$F$36,"")</f>
        <v>Curso de mestrado vinculado a UFCG ou não</v>
      </c>
      <c r="N109" s="485"/>
      <c r="O109" s="485"/>
      <c r="P109" s="485"/>
      <c r="Q109" s="486"/>
    </row>
  </sheetData>
  <sheetProtection password="CA19" sheet="1" objects="1" scenarios="1"/>
  <mergeCells count="273">
    <mergeCell ref="A36:B36"/>
    <mergeCell ref="C36:K36"/>
    <mergeCell ref="M36:Q36"/>
    <mergeCell ref="A37:Q37"/>
    <mergeCell ref="A35:B35"/>
    <mergeCell ref="C35:K35"/>
    <mergeCell ref="M35:N35"/>
    <mergeCell ref="P35:Q35"/>
    <mergeCell ref="A33:B33"/>
    <mergeCell ref="C33:K33"/>
    <mergeCell ref="M33:Q33"/>
    <mergeCell ref="A34:Q34"/>
    <mergeCell ref="A31:E31"/>
    <mergeCell ref="F31:Q31"/>
    <mergeCell ref="A32:B32"/>
    <mergeCell ref="C32:K32"/>
    <mergeCell ref="M32:N32"/>
    <mergeCell ref="P32:Q32"/>
    <mergeCell ref="A29:B29"/>
    <mergeCell ref="C29:K29"/>
    <mergeCell ref="M29:Q29"/>
    <mergeCell ref="A30:Q30"/>
    <mergeCell ref="A26:Q26"/>
    <mergeCell ref="C43:K43"/>
    <mergeCell ref="M43:N43"/>
    <mergeCell ref="P43:Q43"/>
    <mergeCell ref="A27:E27"/>
    <mergeCell ref="F27:Q27"/>
    <mergeCell ref="A28:B28"/>
    <mergeCell ref="C28:K28"/>
    <mergeCell ref="M28:N28"/>
    <mergeCell ref="P28:Q28"/>
    <mergeCell ref="A43:B43"/>
    <mergeCell ref="A23:E23"/>
    <mergeCell ref="F23:Q23"/>
    <mergeCell ref="A24:B24"/>
    <mergeCell ref="C24:K24"/>
    <mergeCell ref="M24:N24"/>
    <mergeCell ref="P24:Q24"/>
    <mergeCell ref="A25:B25"/>
    <mergeCell ref="C25:K25"/>
    <mergeCell ref="M25:Q25"/>
    <mergeCell ref="A41:Q41"/>
    <mergeCell ref="M40:Q40"/>
    <mergeCell ref="A42:E42"/>
    <mergeCell ref="F42:Q42"/>
    <mergeCell ref="A21:B21"/>
    <mergeCell ref="C21:K21"/>
    <mergeCell ref="M21:Q21"/>
    <mergeCell ref="A22:Q22"/>
    <mergeCell ref="A20:B20"/>
    <mergeCell ref="C20:K20"/>
    <mergeCell ref="M20:N20"/>
    <mergeCell ref="P20:Q20"/>
    <mergeCell ref="A18:B18"/>
    <mergeCell ref="C18:K18"/>
    <mergeCell ref="M18:Q18"/>
    <mergeCell ref="A19:Q19"/>
    <mergeCell ref="A17:B17"/>
    <mergeCell ref="C17:K17"/>
    <mergeCell ref="M17:N17"/>
    <mergeCell ref="P17:Q17"/>
    <mergeCell ref="A15:B15"/>
    <mergeCell ref="C15:K15"/>
    <mergeCell ref="M15:Q15"/>
    <mergeCell ref="A16:Q16"/>
    <mergeCell ref="A14:B14"/>
    <mergeCell ref="C14:K14"/>
    <mergeCell ref="M14:N14"/>
    <mergeCell ref="P14:Q14"/>
    <mergeCell ref="A12:Q12"/>
    <mergeCell ref="M10:N10"/>
    <mergeCell ref="P10:Q10"/>
    <mergeCell ref="A13:E13"/>
    <mergeCell ref="F13:Q13"/>
    <mergeCell ref="M8:Q8"/>
    <mergeCell ref="A11:B11"/>
    <mergeCell ref="C11:K11"/>
    <mergeCell ref="A10:B10"/>
    <mergeCell ref="C10:K10"/>
    <mergeCell ref="A8:B8"/>
    <mergeCell ref="C8:K8"/>
    <mergeCell ref="A9:Q9"/>
    <mergeCell ref="M11:Q11"/>
    <mergeCell ref="A1:Q1"/>
    <mergeCell ref="O3:P3"/>
    <mergeCell ref="A2:Q2"/>
    <mergeCell ref="A3:E3"/>
    <mergeCell ref="F3:N3"/>
    <mergeCell ref="A6:E6"/>
    <mergeCell ref="F6:Q6"/>
    <mergeCell ref="A7:B7"/>
    <mergeCell ref="C7:K7"/>
    <mergeCell ref="M7:N7"/>
    <mergeCell ref="P7:Q7"/>
    <mergeCell ref="A4:Q5"/>
    <mergeCell ref="A63:Q63"/>
    <mergeCell ref="A38:E38"/>
    <mergeCell ref="F38:Q38"/>
    <mergeCell ref="A39:B39"/>
    <mergeCell ref="C39:K39"/>
    <mergeCell ref="M39:N39"/>
    <mergeCell ref="P39:Q39"/>
    <mergeCell ref="A40:B40"/>
    <mergeCell ref="C40:K40"/>
    <mergeCell ref="M44:Q44"/>
    <mergeCell ref="A46:E46"/>
    <mergeCell ref="F46:Q46"/>
    <mergeCell ref="A47:B47"/>
    <mergeCell ref="C47:K47"/>
    <mergeCell ref="M47:N47"/>
    <mergeCell ref="P47:Q47"/>
    <mergeCell ref="A45:Q45"/>
    <mergeCell ref="A44:B44"/>
    <mergeCell ref="C44:K44"/>
    <mergeCell ref="A48:B48"/>
    <mergeCell ref="C48:K48"/>
    <mergeCell ref="M48:Q48"/>
    <mergeCell ref="A50:E50"/>
    <mergeCell ref="F50:Q50"/>
    <mergeCell ref="A49:Q49"/>
    <mergeCell ref="A51:B51"/>
    <mergeCell ref="C51:K51"/>
    <mergeCell ref="M51:N51"/>
    <mergeCell ref="P51:Q51"/>
    <mergeCell ref="A52:B52"/>
    <mergeCell ref="C52:K52"/>
    <mergeCell ref="M52:Q52"/>
    <mergeCell ref="A53:Q53"/>
    <mergeCell ref="A54:B54"/>
    <mergeCell ref="C54:K54"/>
    <mergeCell ref="M54:N54"/>
    <mergeCell ref="P54:Q54"/>
    <mergeCell ref="A55:B55"/>
    <mergeCell ref="C55:K55"/>
    <mergeCell ref="M55:Q55"/>
    <mergeCell ref="A56:Q56"/>
    <mergeCell ref="A57:B57"/>
    <mergeCell ref="C57:K57"/>
    <mergeCell ref="M57:N57"/>
    <mergeCell ref="P57:Q57"/>
    <mergeCell ref="A58:B58"/>
    <mergeCell ref="C58:K58"/>
    <mergeCell ref="M58:Q58"/>
    <mergeCell ref="A59:Q59"/>
    <mergeCell ref="A60:E60"/>
    <mergeCell ref="F60:Q60"/>
    <mergeCell ref="A61:B61"/>
    <mergeCell ref="C61:K61"/>
    <mergeCell ref="M61:N61"/>
    <mergeCell ref="P61:Q61"/>
    <mergeCell ref="A62:B62"/>
    <mergeCell ref="C62:K62"/>
    <mergeCell ref="M62:Q62"/>
    <mergeCell ref="A64:E64"/>
    <mergeCell ref="F64:Q64"/>
    <mergeCell ref="A65:B65"/>
    <mergeCell ref="C65:K65"/>
    <mergeCell ref="M65:N65"/>
    <mergeCell ref="P65:Q65"/>
    <mergeCell ref="A66:B66"/>
    <mergeCell ref="C66:K66"/>
    <mergeCell ref="M66:Q66"/>
    <mergeCell ref="A67:Q67"/>
    <mergeCell ref="A68:E68"/>
    <mergeCell ref="F68:Q68"/>
    <mergeCell ref="A69:B69"/>
    <mergeCell ref="C69:K69"/>
    <mergeCell ref="M69:N69"/>
    <mergeCell ref="P69:Q69"/>
    <mergeCell ref="A70:B70"/>
    <mergeCell ref="C70:K70"/>
    <mergeCell ref="M70:Q70"/>
    <mergeCell ref="A71:Q71"/>
    <mergeCell ref="A72:E72"/>
    <mergeCell ref="F72:Q72"/>
    <mergeCell ref="A73:B73"/>
    <mergeCell ref="C73:K73"/>
    <mergeCell ref="M73:N73"/>
    <mergeCell ref="P73:Q73"/>
    <mergeCell ref="A74:B74"/>
    <mergeCell ref="C74:K74"/>
    <mergeCell ref="M74:Q74"/>
    <mergeCell ref="A75:Q75"/>
    <mergeCell ref="A76:B76"/>
    <mergeCell ref="C76:K76"/>
    <mergeCell ref="M76:N76"/>
    <mergeCell ref="P76:Q76"/>
    <mergeCell ref="A77:B77"/>
    <mergeCell ref="C77:K77"/>
    <mergeCell ref="M77:Q77"/>
    <mergeCell ref="A78:Q78"/>
    <mergeCell ref="A79:E79"/>
    <mergeCell ref="F79:Q79"/>
    <mergeCell ref="A80:B80"/>
    <mergeCell ref="C80:K80"/>
    <mergeCell ref="M80:N80"/>
    <mergeCell ref="P80:Q80"/>
    <mergeCell ref="A81:B81"/>
    <mergeCell ref="C81:K81"/>
    <mergeCell ref="M81:Q81"/>
    <mergeCell ref="A82:Q82"/>
    <mergeCell ref="A83:B83"/>
    <mergeCell ref="C83:K83"/>
    <mergeCell ref="M83:N83"/>
    <mergeCell ref="P83:Q83"/>
    <mergeCell ref="A84:B84"/>
    <mergeCell ref="C84:K84"/>
    <mergeCell ref="M84:Q84"/>
    <mergeCell ref="A85:Q85"/>
    <mergeCell ref="A86:E86"/>
    <mergeCell ref="F86:Q86"/>
    <mergeCell ref="A87:B87"/>
    <mergeCell ref="C87:K87"/>
    <mergeCell ref="M87:N87"/>
    <mergeCell ref="P87:Q87"/>
    <mergeCell ref="A88:B88"/>
    <mergeCell ref="C88:K88"/>
    <mergeCell ref="M88:Q88"/>
    <mergeCell ref="A89:Q89"/>
    <mergeCell ref="A90:E90"/>
    <mergeCell ref="F90:Q90"/>
    <mergeCell ref="A91:B91"/>
    <mergeCell ref="C91:K91"/>
    <mergeCell ref="M91:N91"/>
    <mergeCell ref="P91:Q91"/>
    <mergeCell ref="A92:B92"/>
    <mergeCell ref="C92:K92"/>
    <mergeCell ref="M92:Q92"/>
    <mergeCell ref="A93:Q93"/>
    <mergeCell ref="A94:B94"/>
    <mergeCell ref="C94:K94"/>
    <mergeCell ref="M94:N94"/>
    <mergeCell ref="P94:Q94"/>
    <mergeCell ref="A95:B95"/>
    <mergeCell ref="C95:K95"/>
    <mergeCell ref="M95:Q95"/>
    <mergeCell ref="A96:Q96"/>
    <mergeCell ref="A97:B97"/>
    <mergeCell ref="C97:K97"/>
    <mergeCell ref="M97:N97"/>
    <mergeCell ref="P97:Q97"/>
    <mergeCell ref="A98:B98"/>
    <mergeCell ref="C98:K98"/>
    <mergeCell ref="M98:Q98"/>
    <mergeCell ref="A99:Q99"/>
    <mergeCell ref="A100:B100"/>
    <mergeCell ref="C100:K100"/>
    <mergeCell ref="M100:N100"/>
    <mergeCell ref="P100:Q100"/>
    <mergeCell ref="A101:B101"/>
    <mergeCell ref="C101:K101"/>
    <mergeCell ref="M101:Q101"/>
    <mergeCell ref="A102:Q102"/>
    <mergeCell ref="A103:E103"/>
    <mergeCell ref="F103:Q103"/>
    <mergeCell ref="A104:B104"/>
    <mergeCell ref="C104:K104"/>
    <mergeCell ref="M104:N104"/>
    <mergeCell ref="P104:Q104"/>
    <mergeCell ref="A105:B105"/>
    <mergeCell ref="C105:K105"/>
    <mergeCell ref="M105:Q105"/>
    <mergeCell ref="A106:Q106"/>
    <mergeCell ref="A109:B109"/>
    <mergeCell ref="C109:K109"/>
    <mergeCell ref="M109:Q109"/>
    <mergeCell ref="A107:E107"/>
    <mergeCell ref="F107:Q107"/>
    <mergeCell ref="A108:B108"/>
    <mergeCell ref="C108:K108"/>
    <mergeCell ref="M108:N108"/>
    <mergeCell ref="P108:Q10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E3" sqref="E3:N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57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80"/>
    </row>
    <row r="2" spans="1:17" ht="13.5" thickBo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</row>
    <row r="3" spans="1:17" ht="13.5" thickBot="1">
      <c r="A3" s="382" t="s">
        <v>186</v>
      </c>
      <c r="B3" s="383"/>
      <c r="C3" s="383"/>
      <c r="D3" s="384"/>
      <c r="E3" s="492"/>
      <c r="F3" s="377"/>
      <c r="G3" s="377"/>
      <c r="H3" s="377"/>
      <c r="I3" s="377"/>
      <c r="J3" s="377"/>
      <c r="K3" s="377"/>
      <c r="L3" s="377"/>
      <c r="M3" s="377"/>
      <c r="N3" s="493"/>
      <c r="O3" s="378" t="s">
        <v>84</v>
      </c>
      <c r="P3" s="379"/>
      <c r="Q3" s="59" t="str">
        <f>'[1]p41'!$H$4</f>
        <v>2006.2</v>
      </c>
    </row>
    <row r="4" spans="1:17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</row>
    <row r="5" spans="1:17" s="8" customFormat="1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</row>
    <row r="6" spans="1:19" s="40" customFormat="1" ht="13.5" customHeight="1">
      <c r="A6" s="390" t="str">
        <f>T('[1]p4'!$C$13:$G$13)</f>
        <v>Amauri Araújo Cruz</v>
      </c>
      <c r="B6" s="391"/>
      <c r="C6" s="391"/>
      <c r="D6" s="391"/>
      <c r="E6" s="391"/>
      <c r="F6" s="391"/>
      <c r="G6" s="392"/>
      <c r="H6" s="494"/>
      <c r="I6" s="495"/>
      <c r="J6" s="495"/>
      <c r="K6" s="495"/>
      <c r="L6" s="495"/>
      <c r="M6" s="495"/>
      <c r="N6" s="495"/>
      <c r="O6" s="495"/>
      <c r="P6" s="495"/>
      <c r="Q6" s="495"/>
      <c r="R6" s="39"/>
      <c r="S6" s="39"/>
    </row>
    <row r="7" spans="1:19" s="40" customFormat="1" ht="13.5" customHeight="1">
      <c r="A7" s="422" t="s">
        <v>16</v>
      </c>
      <c r="B7" s="422"/>
      <c r="C7" s="422"/>
      <c r="D7" s="422"/>
      <c r="E7" s="422"/>
      <c r="F7" s="422"/>
      <c r="G7" s="422"/>
      <c r="H7" s="422"/>
      <c r="I7" s="422"/>
      <c r="J7" s="422"/>
      <c r="K7" s="501" t="s">
        <v>190</v>
      </c>
      <c r="L7" s="501"/>
      <c r="M7" s="502" t="s">
        <v>191</v>
      </c>
      <c r="N7" s="502"/>
      <c r="O7" s="390" t="s">
        <v>17</v>
      </c>
      <c r="P7" s="391"/>
      <c r="Q7" s="392"/>
      <c r="R7" s="39"/>
      <c r="S7" s="39"/>
    </row>
    <row r="8" spans="1:17" s="2" customFormat="1" ht="13.5" customHeight="1">
      <c r="A8" s="496" t="str">
        <f>IF('[1]p4'!$A$26&lt;&gt;0,'[1]p4'!$A$26,"")</f>
        <v>Licença para tratamento de saúde do servidor</v>
      </c>
      <c r="B8" s="496"/>
      <c r="C8" s="496"/>
      <c r="D8" s="496"/>
      <c r="E8" s="496"/>
      <c r="F8" s="496"/>
      <c r="G8" s="496"/>
      <c r="H8" s="496"/>
      <c r="I8" s="496"/>
      <c r="J8" s="496"/>
      <c r="K8" s="497">
        <f>IF('[1]p4'!$H$26&lt;&gt;0,'[1]p4'!$H$26,"")</f>
        <v>39121</v>
      </c>
      <c r="L8" s="497"/>
      <c r="M8" s="497">
        <f>IF('[1]p4'!$I$26&lt;&gt;0,'[1]p4'!$I$26,"")</f>
        <v>39170</v>
      </c>
      <c r="N8" s="497"/>
      <c r="O8" s="498" t="str">
        <f>IF('[1]p4'!$J$26&lt;&gt;0,'[1]p4'!$J$26,"")</f>
        <v>Atestado Médico</v>
      </c>
      <c r="P8" s="499"/>
      <c r="Q8" s="500"/>
    </row>
    <row r="9" spans="1:17" s="2" customFormat="1" ht="13.5" customHeight="1">
      <c r="A9" s="496">
        <f>IF('[1]p11'!$A$31&lt;&gt;0,'[1]p11'!$A$31,"")</f>
      </c>
      <c r="B9" s="496"/>
      <c r="C9" s="496"/>
      <c r="D9" s="496"/>
      <c r="E9" s="496"/>
      <c r="F9" s="496"/>
      <c r="G9" s="496"/>
      <c r="H9" s="496"/>
      <c r="I9" s="496"/>
      <c r="J9" s="496"/>
      <c r="K9" s="497">
        <f>IF('[1]p11'!$H$31&lt;&gt;0,'[1]p11'!$H$31,"")</f>
      </c>
      <c r="L9" s="497"/>
      <c r="M9" s="497">
        <f>IF('[1]p11'!$I$31&lt;&gt;0,'[1]p11'!$I$31,"")</f>
      </c>
      <c r="N9" s="497"/>
      <c r="O9" s="498">
        <f>IF('[1]p11'!$J$31&lt;&gt;0,'[1]p11'!$J$31,"")</f>
      </c>
      <c r="P9" s="499"/>
      <c r="Q9" s="500"/>
    </row>
    <row r="10" spans="1:19" s="40" customFormat="1" ht="13.5" customHeight="1">
      <c r="A10" s="390" t="str">
        <f>T('[1]p12'!$C$13:$G$13)</f>
        <v>Florence Ayres Campello de Oliveira</v>
      </c>
      <c r="B10" s="391"/>
      <c r="C10" s="391"/>
      <c r="D10" s="391"/>
      <c r="E10" s="391"/>
      <c r="F10" s="391"/>
      <c r="G10" s="392"/>
      <c r="H10" s="494"/>
      <c r="I10" s="495"/>
      <c r="J10" s="495"/>
      <c r="K10" s="495"/>
      <c r="L10" s="495"/>
      <c r="M10" s="495"/>
      <c r="N10" s="495"/>
      <c r="O10" s="495"/>
      <c r="P10" s="495"/>
      <c r="Q10" s="495"/>
      <c r="R10" s="39"/>
      <c r="S10" s="39"/>
    </row>
    <row r="11" spans="1:19" s="40" customFormat="1" ht="13.5" customHeight="1">
      <c r="A11" s="422" t="s">
        <v>16</v>
      </c>
      <c r="B11" s="422"/>
      <c r="C11" s="422"/>
      <c r="D11" s="422"/>
      <c r="E11" s="422"/>
      <c r="F11" s="422"/>
      <c r="G11" s="422"/>
      <c r="H11" s="422"/>
      <c r="I11" s="422"/>
      <c r="J11" s="422"/>
      <c r="K11" s="501" t="s">
        <v>190</v>
      </c>
      <c r="L11" s="501"/>
      <c r="M11" s="502" t="s">
        <v>191</v>
      </c>
      <c r="N11" s="502"/>
      <c r="O11" s="390" t="s">
        <v>17</v>
      </c>
      <c r="P11" s="391"/>
      <c r="Q11" s="392"/>
      <c r="R11" s="39"/>
      <c r="S11" s="39"/>
    </row>
    <row r="12" spans="1:17" s="2" customFormat="1" ht="13.5" customHeight="1">
      <c r="A12" s="496" t="str">
        <f>IF('[1]p12'!$A$26&lt;&gt;0,'[1]p12'!$A$26,"")</f>
        <v>Licença para tratamento de saúde do servidor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7">
        <f>IF('[1]p12'!$H$26&lt;&gt;0,'[1]p12'!$H$26,"")</f>
        <v>39125</v>
      </c>
      <c r="L12" s="497"/>
      <c r="M12" s="497">
        <f>IF('[1]p12'!$I$26&lt;&gt;0,'[1]p12'!$I$26,"")</f>
        <v>39130</v>
      </c>
      <c r="N12" s="497"/>
      <c r="O12" s="498" t="str">
        <f>IF('[1]p12'!$J$26&lt;&gt;0,'[1]p12'!$J$26,"")</f>
        <v>Atestado Médico</v>
      </c>
      <c r="P12" s="499"/>
      <c r="Q12" s="500"/>
    </row>
    <row r="13" spans="1:17" s="2" customFormat="1" ht="13.5" customHeight="1">
      <c r="A13" s="496">
        <f>IF('[1]p33'!$A$31&lt;&gt;0,'[1]p33'!$A$31,"")</f>
      </c>
      <c r="B13" s="496"/>
      <c r="C13" s="496"/>
      <c r="D13" s="496"/>
      <c r="E13" s="496"/>
      <c r="F13" s="496"/>
      <c r="G13" s="496"/>
      <c r="H13" s="496"/>
      <c r="I13" s="496"/>
      <c r="J13" s="496"/>
      <c r="K13" s="497">
        <f>IF('[1]p33'!$H$31&lt;&gt;0,'[1]p33'!$H$31,"")</f>
      </c>
      <c r="L13" s="497"/>
      <c r="M13" s="497">
        <f>IF('[1]p33'!$I$31&lt;&gt;0,'[1]p33'!$I$31,"")</f>
      </c>
      <c r="N13" s="497"/>
      <c r="O13" s="498">
        <f>IF('[1]p33'!$J$31&lt;&gt;0,'[1]p33'!$J$31,"")</f>
      </c>
      <c r="P13" s="499"/>
      <c r="Q13" s="500"/>
    </row>
    <row r="14" spans="1:19" s="40" customFormat="1" ht="13.5" customHeight="1">
      <c r="A14" s="390" t="str">
        <f>T('[1]p34'!$C$13:$G$13)</f>
        <v>Vandik Estevam Barbosa</v>
      </c>
      <c r="B14" s="391"/>
      <c r="C14" s="391"/>
      <c r="D14" s="391"/>
      <c r="E14" s="391"/>
      <c r="F14" s="391"/>
      <c r="G14" s="392"/>
      <c r="H14" s="494"/>
      <c r="I14" s="495"/>
      <c r="J14" s="495"/>
      <c r="K14" s="495"/>
      <c r="L14" s="495"/>
      <c r="M14" s="495"/>
      <c r="N14" s="495"/>
      <c r="O14" s="495"/>
      <c r="P14" s="495"/>
      <c r="Q14" s="495"/>
      <c r="R14" s="39"/>
      <c r="S14" s="39"/>
    </row>
    <row r="15" spans="1:19" s="40" customFormat="1" ht="13.5" customHeight="1">
      <c r="A15" s="422" t="s">
        <v>16</v>
      </c>
      <c r="B15" s="422"/>
      <c r="C15" s="422"/>
      <c r="D15" s="422"/>
      <c r="E15" s="422"/>
      <c r="F15" s="422"/>
      <c r="G15" s="422"/>
      <c r="H15" s="422"/>
      <c r="I15" s="422"/>
      <c r="J15" s="422"/>
      <c r="K15" s="501" t="s">
        <v>190</v>
      </c>
      <c r="L15" s="501"/>
      <c r="M15" s="502" t="s">
        <v>191</v>
      </c>
      <c r="N15" s="502"/>
      <c r="O15" s="390" t="s">
        <v>17</v>
      </c>
      <c r="P15" s="391"/>
      <c r="Q15" s="392"/>
      <c r="R15" s="39"/>
      <c r="S15" s="39"/>
    </row>
    <row r="16" spans="1:17" s="2" customFormat="1" ht="13.5" customHeight="1">
      <c r="A16" s="496" t="str">
        <f>IF('[1]p34'!$A$26&lt;&gt;0,'[1]p34'!$A$26,"")</f>
        <v>Licença para tratamento de saúde do servidor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7">
        <f>IF('[1]p34'!$H$26&lt;&gt;0,'[1]p34'!$H$26,"")</f>
        <v>39111</v>
      </c>
      <c r="L16" s="497"/>
      <c r="M16" s="497">
        <f>IF('[1]p34'!$I$26&lt;&gt;0,'[1]p34'!$I$26,"")</f>
        <v>39141</v>
      </c>
      <c r="N16" s="497"/>
      <c r="O16" s="498" t="str">
        <f>IF('[1]p34'!$J$26&lt;&gt;0,'[1]p34'!$J$26,"")</f>
        <v>Atestado Médico</v>
      </c>
      <c r="P16" s="499"/>
      <c r="Q16" s="500"/>
    </row>
  </sheetData>
  <sheetProtection password="CA19" sheet="1" objects="1" scenarios="1"/>
  <mergeCells count="44">
    <mergeCell ref="A12:J12"/>
    <mergeCell ref="K12:L12"/>
    <mergeCell ref="M12:N12"/>
    <mergeCell ref="O12:Q12"/>
    <mergeCell ref="M9:N9"/>
    <mergeCell ref="O9:Q9"/>
    <mergeCell ref="A11:J11"/>
    <mergeCell ref="K11:L11"/>
    <mergeCell ref="M11:N11"/>
    <mergeCell ref="O11:Q11"/>
    <mergeCell ref="A1:Q1"/>
    <mergeCell ref="A2:Q2"/>
    <mergeCell ref="E3:N3"/>
    <mergeCell ref="A3:D3"/>
    <mergeCell ref="A4:Q5"/>
    <mergeCell ref="O3:P3"/>
    <mergeCell ref="A8:J8"/>
    <mergeCell ref="K8:L8"/>
    <mergeCell ref="M8:N8"/>
    <mergeCell ref="O8:Q8"/>
    <mergeCell ref="A7:J7"/>
    <mergeCell ref="K7:L7"/>
    <mergeCell ref="M7:N7"/>
    <mergeCell ref="O7:Q7"/>
    <mergeCell ref="A6:G6"/>
    <mergeCell ref="H6:Q6"/>
    <mergeCell ref="A13:J13"/>
    <mergeCell ref="K13:L13"/>
    <mergeCell ref="M13:N13"/>
    <mergeCell ref="O13:Q13"/>
    <mergeCell ref="A10:G10"/>
    <mergeCell ref="H10:Q10"/>
    <mergeCell ref="A9:J9"/>
    <mergeCell ref="K9:L9"/>
    <mergeCell ref="A14:G14"/>
    <mergeCell ref="H14:Q14"/>
    <mergeCell ref="A16:J16"/>
    <mergeCell ref="K16:L16"/>
    <mergeCell ref="M16:N16"/>
    <mergeCell ref="O16:Q16"/>
    <mergeCell ref="A15:J15"/>
    <mergeCell ref="K15:L15"/>
    <mergeCell ref="M15:N15"/>
    <mergeCell ref="O15:Q1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F3" sqref="F3:N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71093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80"/>
    </row>
    <row r="2" spans="1:17" ht="13.5" thickBo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</row>
    <row r="3" spans="1:17" ht="13.5" thickBot="1">
      <c r="A3" s="382" t="s">
        <v>187</v>
      </c>
      <c r="B3" s="383"/>
      <c r="C3" s="383"/>
      <c r="D3" s="383"/>
      <c r="E3" s="384"/>
      <c r="F3" s="492"/>
      <c r="G3" s="377"/>
      <c r="H3" s="377"/>
      <c r="I3" s="377"/>
      <c r="J3" s="377"/>
      <c r="K3" s="377"/>
      <c r="L3" s="377"/>
      <c r="M3" s="377"/>
      <c r="N3" s="493"/>
      <c r="O3" s="378" t="s">
        <v>84</v>
      </c>
      <c r="P3" s="379"/>
      <c r="Q3" s="59" t="str">
        <f>'[1]p1'!$H$4</f>
        <v>2006.2</v>
      </c>
    </row>
    <row r="4" spans="1:17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</row>
    <row r="5" spans="1:17" s="8" customFormat="1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</row>
    <row r="6" spans="1:19" s="40" customFormat="1" ht="13.5" customHeight="1">
      <c r="A6" s="390" t="str">
        <f>T('[1]p2'!$C$13:$G$13)</f>
        <v>Alexsandro Bezerra Cavalcanti</v>
      </c>
      <c r="B6" s="391"/>
      <c r="C6" s="391"/>
      <c r="D6" s="391"/>
      <c r="E6" s="391"/>
      <c r="F6" s="391"/>
      <c r="G6" s="392"/>
      <c r="H6" s="60" t="s">
        <v>14</v>
      </c>
      <c r="I6" s="489">
        <f>IF('[1]p2'!$I$19&lt;&gt;0,'[1]p2'!$I$19,"")</f>
        <v>38412</v>
      </c>
      <c r="J6" s="490"/>
      <c r="K6" s="60" t="s">
        <v>183</v>
      </c>
      <c r="L6" s="489">
        <f>IF('[1]p2'!$J$19&lt;&gt;0,'[1]p2'!$J$19,"")</f>
        <v>39506</v>
      </c>
      <c r="M6" s="490"/>
      <c r="N6" s="61" t="s">
        <v>184</v>
      </c>
      <c r="O6" s="485" t="str">
        <f>IF('[1]p2'!$K$19&lt;&gt;0,'[1]p2'!$K$19,"")</f>
        <v>Port.R/SRH/1255/2005</v>
      </c>
      <c r="P6" s="485"/>
      <c r="Q6" s="486"/>
      <c r="R6" s="39"/>
      <c r="S6" s="39"/>
    </row>
    <row r="7" spans="1:17" s="2" customFormat="1" ht="13.5" customHeight="1">
      <c r="A7" s="445" t="s">
        <v>182</v>
      </c>
      <c r="B7" s="446"/>
      <c r="C7" s="434" t="str">
        <f>IF('[1]p2'!$A$19&lt;&gt;0,'[1]p2'!$A$19,"")</f>
        <v>Universidade de São Paulo/USP-SP, (Instituto de Matemática e Estatística - IME)</v>
      </c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</row>
    <row r="8" spans="1:17" s="2" customFormat="1" ht="13.5" customHeight="1">
      <c r="A8" s="445" t="s">
        <v>185</v>
      </c>
      <c r="B8" s="503"/>
      <c r="C8" s="504" t="str">
        <f>IF('[1]p2'!$A$21&lt;&gt;0,'[1]p2'!$A$21,"")</f>
        <v>Doutorado em Estatística</v>
      </c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6"/>
    </row>
    <row r="9" spans="1:17" ht="12.75">
      <c r="A9" s="491"/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</row>
    <row r="10" spans="1:19" s="40" customFormat="1" ht="13.5" customHeight="1">
      <c r="A10" s="390" t="str">
        <f>T('[1]p3'!$C$13:$G$13)</f>
        <v>Amanda dos Santos Gomes</v>
      </c>
      <c r="B10" s="391"/>
      <c r="C10" s="391"/>
      <c r="D10" s="391"/>
      <c r="E10" s="391"/>
      <c r="F10" s="391"/>
      <c r="G10" s="392"/>
      <c r="H10" s="60" t="s">
        <v>14</v>
      </c>
      <c r="I10" s="489">
        <f>IF('[1]p3'!$I$19&lt;&gt;0,'[1]p3'!$I$19,"")</f>
        <v>39142</v>
      </c>
      <c r="J10" s="490"/>
      <c r="K10" s="60" t="s">
        <v>183</v>
      </c>
      <c r="L10" s="489">
        <f>IF('[1]p3'!$J$19&lt;&gt;0,'[1]p3'!$J$19,"")</f>
        <v>40237</v>
      </c>
      <c r="M10" s="490"/>
      <c r="N10" s="61" t="s">
        <v>184</v>
      </c>
      <c r="O10" s="485">
        <f>IF('[1]p3'!$K$19&lt;&gt;0,'[1]p3'!$K$19,"")</f>
      </c>
      <c r="P10" s="485"/>
      <c r="Q10" s="486"/>
      <c r="R10" s="39"/>
      <c r="S10" s="39"/>
    </row>
    <row r="11" spans="1:17" s="2" customFormat="1" ht="13.5" customHeight="1">
      <c r="A11" s="445" t="s">
        <v>182</v>
      </c>
      <c r="B11" s="446"/>
      <c r="C11" s="434" t="str">
        <f>IF('[1]p3'!$A$19&lt;&gt;0,'[1]p3'!$A$19,"")</f>
        <v>Universidade de São Paulo</v>
      </c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</row>
    <row r="12" spans="1:17" s="2" customFormat="1" ht="13.5" customHeight="1">
      <c r="A12" s="445" t="s">
        <v>185</v>
      </c>
      <c r="B12" s="503"/>
      <c r="C12" s="504" t="str">
        <f>IF('[1]p3'!$A$21&lt;&gt;0,'[1]p3'!$A$21,"")</f>
        <v>Doutorado em Estatística</v>
      </c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6"/>
    </row>
    <row r="13" spans="1:17" ht="12.75">
      <c r="A13" s="491"/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</row>
    <row r="14" spans="1:19" s="40" customFormat="1" ht="13.5" customHeight="1">
      <c r="A14" s="390" t="str">
        <f>T('[1]p14'!$C$13:$G$13)</f>
        <v>Gilberto da Silva Matos</v>
      </c>
      <c r="B14" s="391"/>
      <c r="C14" s="391"/>
      <c r="D14" s="391"/>
      <c r="E14" s="391"/>
      <c r="F14" s="391"/>
      <c r="G14" s="392"/>
      <c r="H14" s="60" t="s">
        <v>14</v>
      </c>
      <c r="I14" s="489">
        <f>IF('[1]p14'!$I$19&lt;&gt;0,'[1]p14'!$I$19,"")</f>
        <v>38047</v>
      </c>
      <c r="J14" s="490"/>
      <c r="K14" s="60" t="s">
        <v>183</v>
      </c>
      <c r="L14" s="489">
        <f>IF('[1]p14'!$J$19&lt;&gt;0,'[1]p14'!$J$19,"")</f>
        <v>39141</v>
      </c>
      <c r="M14" s="490"/>
      <c r="N14" s="61" t="s">
        <v>184</v>
      </c>
      <c r="O14" s="485" t="str">
        <f>IF('[1]p14'!$K$19&lt;&gt;0,'[1]p14'!$K$19,"")</f>
        <v>Port.R/SRH/167/04</v>
      </c>
      <c r="P14" s="485"/>
      <c r="Q14" s="486"/>
      <c r="R14" s="39"/>
      <c r="S14" s="39"/>
    </row>
    <row r="15" spans="1:17" s="2" customFormat="1" ht="13.5" customHeight="1">
      <c r="A15" s="445" t="s">
        <v>182</v>
      </c>
      <c r="B15" s="446"/>
      <c r="C15" s="434" t="str">
        <f>IF('[1]p14'!$A$19&lt;&gt;0,'[1]p14'!$A$19,"")</f>
        <v>Universidade de São Paulo - USP/SP.</v>
      </c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</row>
    <row r="16" spans="1:17" s="2" customFormat="1" ht="13.5" customHeight="1">
      <c r="A16" s="445" t="s">
        <v>185</v>
      </c>
      <c r="B16" s="503"/>
      <c r="C16" s="504" t="str">
        <f>IF('[1]p14'!$A$21&lt;&gt;0,'[1]p14'!$A$21,"")</f>
        <v>Doutorado em Estatística</v>
      </c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6"/>
    </row>
    <row r="17" spans="1:17" ht="12.75">
      <c r="A17" s="491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</row>
    <row r="18" spans="1:19" s="40" customFormat="1" ht="13.5" customHeight="1">
      <c r="A18" s="390" t="str">
        <f>T('[1]p15'!$C$13:$G$13)</f>
        <v>Henrique Fernandes de Lima</v>
      </c>
      <c r="B18" s="391"/>
      <c r="C18" s="391"/>
      <c r="D18" s="391"/>
      <c r="E18" s="391"/>
      <c r="F18" s="391"/>
      <c r="G18" s="392"/>
      <c r="H18" s="60" t="s">
        <v>14</v>
      </c>
      <c r="I18" s="489">
        <f>IF('[1]p15'!$I$19&lt;&gt;0,'[1]p15'!$I$19,"")</f>
        <v>38777</v>
      </c>
      <c r="J18" s="490"/>
      <c r="K18" s="60" t="s">
        <v>183</v>
      </c>
      <c r="L18" s="489">
        <f>IF('[1]p15'!$J$19&lt;&gt;0,'[1]p15'!$J$19,"")</f>
        <v>39533</v>
      </c>
      <c r="M18" s="490"/>
      <c r="N18" s="61" t="s">
        <v>184</v>
      </c>
      <c r="O18" s="485" t="str">
        <f>IF('[1]p15'!$K$19&lt;&gt;0,'[1]p15'!$K$19,"")</f>
        <v>Port. R/SRH/121/2006</v>
      </c>
      <c r="P18" s="485"/>
      <c r="Q18" s="486"/>
      <c r="R18" s="39"/>
      <c r="S18" s="39"/>
    </row>
    <row r="19" spans="1:17" s="2" customFormat="1" ht="13.5" customHeight="1">
      <c r="A19" s="445" t="s">
        <v>182</v>
      </c>
      <c r="B19" s="446"/>
      <c r="C19" s="434" t="str">
        <f>IF('[1]p15'!$A$19&lt;&gt;0,'[1]p15'!$A$19,"")</f>
        <v>Universidade Federal do Ceará  - UFC / Fortaleza-CE</v>
      </c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</row>
    <row r="20" spans="1:17" s="2" customFormat="1" ht="13.5" customHeight="1">
      <c r="A20" s="445" t="s">
        <v>185</v>
      </c>
      <c r="B20" s="503"/>
      <c r="C20" s="504" t="str">
        <f>IF('[1]p15'!$A$21&lt;&gt;0,'[1]p15'!$A$21,"")</f>
        <v>Doutorado em Matematica/ Estágio Pós-Doutoral</v>
      </c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6"/>
    </row>
    <row r="21" spans="1:17" ht="12.75">
      <c r="A21" s="491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</row>
    <row r="22" spans="1:19" s="40" customFormat="1" ht="13.5" customHeight="1">
      <c r="A22" s="390" t="str">
        <f>T('[1]p20'!$C$13:$G$13)</f>
        <v>Joseilson Raimundo de Lima</v>
      </c>
      <c r="B22" s="391"/>
      <c r="C22" s="391"/>
      <c r="D22" s="391"/>
      <c r="E22" s="391"/>
      <c r="F22" s="391"/>
      <c r="G22" s="392"/>
      <c r="H22" s="60" t="s">
        <v>14</v>
      </c>
      <c r="I22" s="489">
        <f>IF('[1]p20'!$I$19&lt;&gt;0,'[1]p20'!$I$19,"")</f>
        <v>38412</v>
      </c>
      <c r="J22" s="490"/>
      <c r="K22" s="60" t="s">
        <v>183</v>
      </c>
      <c r="L22" s="489">
        <f>IF('[1]p20'!$J$19&lt;&gt;0,'[1]p20'!$J$19,"")</f>
        <v>39506</v>
      </c>
      <c r="M22" s="490"/>
      <c r="N22" s="61" t="s">
        <v>184</v>
      </c>
      <c r="O22" s="485" t="str">
        <f>IF('[1]p20'!$K$19&lt;&gt;0,'[1]p20'!$K$19,"")</f>
        <v>Port.R/SRH/522/2005</v>
      </c>
      <c r="P22" s="485"/>
      <c r="Q22" s="486"/>
      <c r="R22" s="39"/>
      <c r="S22" s="39"/>
    </row>
    <row r="23" spans="1:17" s="2" customFormat="1" ht="13.5" customHeight="1">
      <c r="A23" s="445" t="s">
        <v>182</v>
      </c>
      <c r="B23" s="446"/>
      <c r="C23" s="434" t="str">
        <f>IF('[1]p20'!$A$19&lt;&gt;0,'[1]p20'!$A$19,"")</f>
        <v>Universidade Federal do Ceará - UFC / Fortaleza-CE</v>
      </c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</row>
    <row r="24" spans="1:17" s="2" customFormat="1" ht="13.5" customHeight="1">
      <c r="A24" s="445" t="s">
        <v>185</v>
      </c>
      <c r="B24" s="503"/>
      <c r="C24" s="504" t="str">
        <f>IF('[1]p20'!$A$21&lt;&gt;0,'[1]p20'!$A$21,"")</f>
        <v>Doutorado em Matemática</v>
      </c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6"/>
    </row>
    <row r="25" spans="1:17" ht="12.75">
      <c r="A25" s="491"/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</row>
    <row r="26" spans="1:19" s="40" customFormat="1" ht="13.5" customHeight="1">
      <c r="A26" s="390" t="str">
        <f>T('[1]p32'!$C$13:$G$13)</f>
        <v>Rosângela Silveira do Nascimento</v>
      </c>
      <c r="B26" s="391"/>
      <c r="C26" s="391"/>
      <c r="D26" s="391"/>
      <c r="E26" s="391"/>
      <c r="F26" s="391"/>
      <c r="G26" s="392"/>
      <c r="H26" s="60" t="s">
        <v>14</v>
      </c>
      <c r="I26" s="489">
        <f>IF('[1]p32'!$I$19&lt;&gt;0,'[1]p32'!$I$19,"")</f>
        <v>38777</v>
      </c>
      <c r="J26" s="490"/>
      <c r="K26" s="60" t="s">
        <v>183</v>
      </c>
      <c r="L26" s="489">
        <f>IF('[1]p32'!$J$19&lt;&gt;0,'[1]p32'!$J$19,"")</f>
        <v>39506</v>
      </c>
      <c r="M26" s="490"/>
      <c r="N26" s="61" t="s">
        <v>184</v>
      </c>
      <c r="O26" s="485">
        <f>IF('[1]p32'!$K$19&lt;&gt;0,'[1]p32'!$K$19,"")</f>
      </c>
      <c r="P26" s="485"/>
      <c r="Q26" s="486"/>
      <c r="R26" s="39"/>
      <c r="S26" s="39"/>
    </row>
    <row r="27" spans="1:17" s="2" customFormat="1" ht="13.5" customHeight="1">
      <c r="A27" s="445" t="s">
        <v>182</v>
      </c>
      <c r="B27" s="446"/>
      <c r="C27" s="434" t="str">
        <f>IF('[1]p32'!$A$19&lt;&gt;0,'[1]p32'!$A$19,"")</f>
        <v>Universidade Federal Rural de Pernambuco.</v>
      </c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</row>
    <row r="28" spans="1:17" s="2" customFormat="1" ht="13.5" customHeight="1">
      <c r="A28" s="445" t="s">
        <v>185</v>
      </c>
      <c r="B28" s="503"/>
      <c r="C28" s="504" t="str">
        <f>IF('[1]p32'!$A$21&lt;&gt;0,'[1]p32'!$A$21,"")</f>
        <v>Mestrado em Estatística</v>
      </c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6"/>
    </row>
    <row r="29" spans="1:17" ht="12.75">
      <c r="A29" s="491"/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</row>
    <row r="30" spans="1:19" s="40" customFormat="1" ht="13.5" customHeight="1">
      <c r="A30" s="390" t="str">
        <f>T('[1]p33'!$C$13:$G$13)</f>
        <v>Sérgio Mota Alves</v>
      </c>
      <c r="B30" s="391"/>
      <c r="C30" s="391"/>
      <c r="D30" s="391"/>
      <c r="E30" s="391"/>
      <c r="F30" s="391"/>
      <c r="G30" s="392"/>
      <c r="H30" s="60" t="s">
        <v>14</v>
      </c>
      <c r="I30" s="489">
        <f>IF('[1]p33'!$I$19&lt;&gt;0,'[1]p33'!$I$19,"")</f>
        <v>38047</v>
      </c>
      <c r="J30" s="490"/>
      <c r="K30" s="60" t="s">
        <v>183</v>
      </c>
      <c r="L30" s="489">
        <f>IF('[1]p33'!$J$19&lt;&gt;0,'[1]p33'!$J$19,"")</f>
        <v>39070</v>
      </c>
      <c r="M30" s="490"/>
      <c r="N30" s="61" t="s">
        <v>184</v>
      </c>
      <c r="O30" s="485" t="str">
        <f>IF('[1]p33'!$K$19&lt;&gt;0,'[1]p33'!$K$19,"")</f>
        <v>Port.R/SRH/166/2004</v>
      </c>
      <c r="P30" s="485"/>
      <c r="Q30" s="486"/>
      <c r="R30" s="39"/>
      <c r="S30" s="39"/>
    </row>
    <row r="31" spans="1:17" s="2" customFormat="1" ht="13.5" customHeight="1">
      <c r="A31" s="445" t="s">
        <v>182</v>
      </c>
      <c r="B31" s="446"/>
      <c r="C31" s="434" t="str">
        <f>IF('[1]p33'!$A$19&lt;&gt;0,'[1]p33'!$A$19,"")</f>
        <v>UNICAMP / Campinas-SP</v>
      </c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</row>
    <row r="32" spans="1:17" s="2" customFormat="1" ht="13.5" customHeight="1">
      <c r="A32" s="445" t="s">
        <v>185</v>
      </c>
      <c r="B32" s="503"/>
      <c r="C32" s="504" t="str">
        <f>IF('[1]p33'!$A$21&lt;&gt;0,'[1]p33'!$A$21,"")</f>
        <v>Doutorado em Matemática</v>
      </c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6"/>
    </row>
    <row r="33" s="62" customFormat="1" ht="12.75"/>
    <row r="34" s="62" customFormat="1" ht="12.75"/>
    <row r="35" s="62" customFormat="1" ht="12.75"/>
    <row r="36" s="62" customFormat="1" ht="12.75"/>
    <row r="37" s="62" customFormat="1" ht="12.75"/>
  </sheetData>
  <sheetProtection password="CA19" sheet="1" objects="1" scenarios="1"/>
  <mergeCells count="68">
    <mergeCell ref="F3:N3"/>
    <mergeCell ref="A4:Q5"/>
    <mergeCell ref="A1:Q1"/>
    <mergeCell ref="O3:P3"/>
    <mergeCell ref="A2:Q2"/>
    <mergeCell ref="A3:E3"/>
    <mergeCell ref="O6:Q6"/>
    <mergeCell ref="A7:B7"/>
    <mergeCell ref="C7:Q7"/>
    <mergeCell ref="A8:B8"/>
    <mergeCell ref="C8:Q8"/>
    <mergeCell ref="I6:J6"/>
    <mergeCell ref="L6:M6"/>
    <mergeCell ref="A6:G6"/>
    <mergeCell ref="A9:Q9"/>
    <mergeCell ref="I10:J10"/>
    <mergeCell ref="L10:M10"/>
    <mergeCell ref="O10:Q10"/>
    <mergeCell ref="A10:G10"/>
    <mergeCell ref="A11:B11"/>
    <mergeCell ref="C11:Q11"/>
    <mergeCell ref="A12:B12"/>
    <mergeCell ref="C12:Q12"/>
    <mergeCell ref="A13:Q13"/>
    <mergeCell ref="I14:J14"/>
    <mergeCell ref="L14:M14"/>
    <mergeCell ref="O14:Q14"/>
    <mergeCell ref="A14:G14"/>
    <mergeCell ref="A15:B15"/>
    <mergeCell ref="C15:Q15"/>
    <mergeCell ref="A16:B16"/>
    <mergeCell ref="C16:Q16"/>
    <mergeCell ref="A17:Q17"/>
    <mergeCell ref="I18:J18"/>
    <mergeCell ref="L18:M18"/>
    <mergeCell ref="O18:Q18"/>
    <mergeCell ref="A18:G18"/>
    <mergeCell ref="A19:B19"/>
    <mergeCell ref="C19:Q19"/>
    <mergeCell ref="A20:B20"/>
    <mergeCell ref="C20:Q20"/>
    <mergeCell ref="A21:Q21"/>
    <mergeCell ref="I22:J22"/>
    <mergeCell ref="L22:M22"/>
    <mergeCell ref="O22:Q22"/>
    <mergeCell ref="A22:G22"/>
    <mergeCell ref="A23:B23"/>
    <mergeCell ref="C23:Q23"/>
    <mergeCell ref="A24:B24"/>
    <mergeCell ref="C24:Q24"/>
    <mergeCell ref="A25:Q25"/>
    <mergeCell ref="I26:J26"/>
    <mergeCell ref="L26:M26"/>
    <mergeCell ref="O26:Q26"/>
    <mergeCell ref="A26:G26"/>
    <mergeCell ref="A27:B27"/>
    <mergeCell ref="C27:Q27"/>
    <mergeCell ref="A28:B28"/>
    <mergeCell ref="C28:Q28"/>
    <mergeCell ref="A29:Q29"/>
    <mergeCell ref="I30:J30"/>
    <mergeCell ref="L30:M30"/>
    <mergeCell ref="O30:Q30"/>
    <mergeCell ref="A30:G30"/>
    <mergeCell ref="A31:B31"/>
    <mergeCell ref="C31:Q31"/>
    <mergeCell ref="A32:B32"/>
    <mergeCell ref="C32:Q3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845"/>
  <sheetViews>
    <sheetView workbookViewId="0" topLeftCell="A1">
      <selection activeCell="E3" sqref="E3:Q3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10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78" t="s">
        <v>159</v>
      </c>
      <c r="B3" s="379"/>
      <c r="C3" s="379"/>
      <c r="D3" s="380"/>
      <c r="E3" s="387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9"/>
      <c r="R3" s="37" t="s">
        <v>84</v>
      </c>
      <c r="S3" s="36" t="str">
        <f>'[1]p1'!$H$4</f>
        <v>2006.2</v>
      </c>
    </row>
    <row r="4" spans="1:19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1" customFormat="1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s="8" customFormat="1" ht="13.5" thickBot="1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</row>
    <row r="7" spans="1:20" s="14" customFormat="1" ht="13.5" thickBot="1">
      <c r="A7" s="28" t="s">
        <v>56</v>
      </c>
      <c r="B7" s="265" t="s">
        <v>89</v>
      </c>
      <c r="C7" s="175"/>
      <c r="D7" s="175"/>
      <c r="E7" s="266"/>
      <c r="F7" s="12" t="s">
        <v>90</v>
      </c>
      <c r="G7" s="12" t="s">
        <v>46</v>
      </c>
      <c r="H7" s="12" t="s">
        <v>47</v>
      </c>
      <c r="I7" s="12" t="s">
        <v>22</v>
      </c>
      <c r="J7" s="511" t="s">
        <v>69</v>
      </c>
      <c r="K7" s="512"/>
      <c r="L7" s="511" t="s">
        <v>48</v>
      </c>
      <c r="M7" s="514"/>
      <c r="N7" s="512"/>
      <c r="O7" s="51" t="s">
        <v>13</v>
      </c>
      <c r="P7" s="57" t="s">
        <v>181</v>
      </c>
      <c r="Q7" s="58" t="s">
        <v>14</v>
      </c>
      <c r="R7" s="57" t="s">
        <v>16</v>
      </c>
      <c r="S7" s="13" t="s">
        <v>26</v>
      </c>
      <c r="T7" s="55"/>
    </row>
    <row r="8" spans="1:19" s="20" customFormat="1" ht="12.75">
      <c r="A8" s="22">
        <f>IF('[1]p1'!$C$13&gt;0,1,"")</f>
        <v>1</v>
      </c>
      <c r="B8" s="518" t="str">
        <f>T('[1]p1'!$C$13:$G$13)</f>
        <v>Alciônio Saldanha de Oliveira</v>
      </c>
      <c r="C8" s="518" t="s">
        <v>194</v>
      </c>
      <c r="D8" s="518" t="s">
        <v>194</v>
      </c>
      <c r="E8" s="519" t="s">
        <v>194</v>
      </c>
      <c r="F8" s="15">
        <f>IF('[1]p1'!$J$13&gt;0,'[1]p1'!$J$13,"")</f>
        <v>336892</v>
      </c>
      <c r="G8" s="16" t="str">
        <f>IF('[1]p1'!$A$15&lt;&gt;0,'[1]p1'!$A$15,"")</f>
        <v>Mestre</v>
      </c>
      <c r="H8" s="17" t="str">
        <f>IF('[1]p1'!$B$15&lt;&gt;0,'[1]p1'!$B$15,"")</f>
        <v>Adjunto</v>
      </c>
      <c r="I8" s="18" t="str">
        <f>IF('[1]p1'!$C$15&lt;&gt;0,'[1]p1'!$C$15,"")</f>
        <v>I</v>
      </c>
      <c r="J8" s="52">
        <f>IF('[1]p1'!$F$15&lt;&gt;0,'[1]p1'!$F$15,"")</f>
        <v>40</v>
      </c>
      <c r="K8" s="54" t="str">
        <f>IF('[1]p1'!$G$15&lt;&gt;0,'[1]p1'!$G$15,"")</f>
        <v>DE</v>
      </c>
      <c r="L8" s="515" t="str">
        <f>T('[1]p1'!$H$15:$J$15)</f>
        <v>Docente do Quadro Efetivo</v>
      </c>
      <c r="M8" s="516"/>
      <c r="N8" s="517"/>
      <c r="O8" s="19">
        <f>IF('[1]p1'!$D$15&lt;&gt;0,'[1]p1'!$D$15,"")</f>
        <v>31216</v>
      </c>
      <c r="P8" s="56" t="str">
        <f>IF('[1]p1'!$E$15&lt;&gt;0,'[1]p1'!$E$15,"")</f>
        <v>Concur.</v>
      </c>
      <c r="Q8" s="156">
        <f>IF('[1]p1'!$K$15&lt;&gt;0,'[1]p1'!$K$15,"")</f>
      </c>
      <c r="R8" s="48">
        <f>IF('[1]p1'!$L$15&lt;&gt;0,'[1]p1'!$L$15,"")</f>
      </c>
      <c r="S8" s="15" t="str">
        <f>IF('[1]p1'!$L$13&lt;&gt;0,'[1]p1'!$L$13,"")</f>
        <v>Ativa</v>
      </c>
    </row>
    <row r="9" spans="1:19" s="20" customFormat="1" ht="12.75">
      <c r="A9" s="21">
        <f>IF('[1]p2'!$C$13&gt;0,2,"")</f>
        <v>2</v>
      </c>
      <c r="B9" s="505" t="str">
        <f>T('[1]p2'!$C$13:$G$13)</f>
        <v>Alexsandro Bezerra Cavalcanti</v>
      </c>
      <c r="C9" s="506" t="s">
        <v>200</v>
      </c>
      <c r="D9" s="506" t="s">
        <v>200</v>
      </c>
      <c r="E9" s="507" t="s">
        <v>200</v>
      </c>
      <c r="F9" s="21" t="str">
        <f>IF('[1]p2'!$J$13&gt;0,'[1]p2'!$J$13,"")</f>
        <v>2327828-3</v>
      </c>
      <c r="G9" s="17" t="str">
        <f>IF('[1]p2'!$A$15&lt;&gt;0,'[1]p2'!$A$15,"")</f>
        <v>Mestre</v>
      </c>
      <c r="H9" s="17" t="str">
        <f>IF('[1]p2'!$B$15&lt;&gt;0,'[1]p2'!$B$15,"")</f>
        <v>Assistente</v>
      </c>
      <c r="I9" s="18" t="str">
        <f>IF('[1]p2'!$C$15&lt;&gt;0,'[1]p2'!$C$15,"")</f>
        <v>I</v>
      </c>
      <c r="J9" s="53">
        <f>IF('[1]p2'!$F$15&lt;&gt;0,'[1]p2'!$F$15,"")</f>
        <v>40</v>
      </c>
      <c r="K9" s="50" t="str">
        <f>IF('[1]p2'!$G$15&lt;&gt;0,'[1]p2'!$G$15,"")</f>
        <v>DE</v>
      </c>
      <c r="L9" s="508" t="str">
        <f>T('[1]p2'!$H$15:$J$15)</f>
        <v>Docente em Estágio Probatório</v>
      </c>
      <c r="M9" s="509"/>
      <c r="N9" s="510"/>
      <c r="O9" s="19">
        <f>IF('[1]p2'!$D$15&lt;&gt;0,'[1]p2'!$D$15,"")</f>
        <v>37371</v>
      </c>
      <c r="P9" s="18" t="str">
        <f>IF('[1]p2'!$E$15&lt;&gt;0,'[1]p2'!$E$15,"")</f>
        <v>Concur.</v>
      </c>
      <c r="Q9" s="19">
        <f>IF('[1]p2'!$K$15&lt;&gt;0,'[1]p2'!$K$15,"")</f>
      </c>
      <c r="R9" s="49">
        <f>IF('[1]p2'!$L$15&lt;&gt;0,'[1]p2'!$L$15,"")</f>
      </c>
      <c r="S9" s="21" t="str">
        <f>IF('[1]p2'!$L$13&lt;&gt;0,'[1]p2'!$L$13,"")</f>
        <v>Afastado</v>
      </c>
    </row>
    <row r="10" spans="1:19" s="20" customFormat="1" ht="12.75">
      <c r="A10" s="21">
        <f>IF('[1]p3'!$C$13&gt;0,3,"")</f>
        <v>3</v>
      </c>
      <c r="B10" s="505" t="str">
        <f>T('[1]p3'!$C$13:$G$13)</f>
        <v>Amanda dos Santos Gomes</v>
      </c>
      <c r="C10" s="506" t="s">
        <v>200</v>
      </c>
      <c r="D10" s="506" t="s">
        <v>200</v>
      </c>
      <c r="E10" s="507" t="s">
        <v>200</v>
      </c>
      <c r="F10" s="21" t="str">
        <f>IF('[1]p3'!$J$13&gt;0,'[1]p3'!$J$13,"")</f>
        <v>2414289-0</v>
      </c>
      <c r="G10" s="17" t="str">
        <f>IF('[1]p3'!$A$15&lt;&gt;0,'[1]p3'!$A$15,"")</f>
        <v>Mestre</v>
      </c>
      <c r="H10" s="17" t="str">
        <f>IF('[1]p3'!$B$15&lt;&gt;0,'[1]p3'!$B$15,"")</f>
        <v>Assistente</v>
      </c>
      <c r="I10" s="18" t="str">
        <f>IF('[1]p3'!$C$15&lt;&gt;0,'[1]p3'!$C$15,"")</f>
        <v>I</v>
      </c>
      <c r="J10" s="53">
        <f>IF('[1]p3'!$F$15&lt;&gt;0,'[1]p3'!$F$15,"")</f>
        <v>40</v>
      </c>
      <c r="K10" s="50" t="str">
        <f>IF('[1]p3'!$G$15&lt;&gt;0,'[1]p3'!$G$15,"")</f>
        <v>DE</v>
      </c>
      <c r="L10" s="508" t="str">
        <f>T('[1]p3'!$H$15:$J$15)</f>
        <v>Docente em Estágio Probatório</v>
      </c>
      <c r="M10" s="509"/>
      <c r="N10" s="510"/>
      <c r="O10" s="19">
        <f>IF('[1]p3'!$D$15&lt;&gt;0,'[1]p3'!$D$15,"")</f>
        <v>38209</v>
      </c>
      <c r="P10" s="18" t="str">
        <f>IF('[1]p3'!$E$15&lt;&gt;0,'[1]p3'!$E$15,"")</f>
        <v>Concur.</v>
      </c>
      <c r="Q10" s="19">
        <f>IF('[1]p3'!$K$15&lt;&gt;0,'[1]p3'!$K$15,"")</f>
      </c>
      <c r="R10" s="49">
        <f>IF('[1]p3'!$L$15&lt;&gt;0,'[1]p3'!$L$15,"")</f>
      </c>
      <c r="S10" s="21" t="str">
        <f>IF('[1]p3'!$L$13&lt;&gt;0,'[1]p3'!$L$13,"")</f>
        <v>Afastado</v>
      </c>
    </row>
    <row r="11" spans="1:19" s="20" customFormat="1" ht="12.75">
      <c r="A11" s="21">
        <f>IF('[1]p4'!$C$13&gt;0,4,"")</f>
        <v>4</v>
      </c>
      <c r="B11" s="505" t="str">
        <f>T('[1]p4'!$C$13:$G$13)</f>
        <v>Amauri Araújo Cruz</v>
      </c>
      <c r="C11" s="506" t="s">
        <v>203</v>
      </c>
      <c r="D11" s="506" t="s">
        <v>203</v>
      </c>
      <c r="E11" s="507" t="s">
        <v>203</v>
      </c>
      <c r="F11" s="21" t="str">
        <f>IF('[1]p4'!$J$13&gt;0,'[1]p4'!$J$13,"")</f>
        <v>0333086</v>
      </c>
      <c r="G11" s="17" t="str">
        <f>IF('[1]p4'!$A$15&lt;&gt;0,'[1]p4'!$A$15,"")</f>
        <v>Especialista</v>
      </c>
      <c r="H11" s="17" t="str">
        <f>IF('[1]p4'!$B$15&lt;&gt;0,'[1]p4'!$B$15,"")</f>
        <v>Adjunto</v>
      </c>
      <c r="I11" s="18" t="str">
        <f>IF('[1]p4'!$C$15&lt;&gt;0,'[1]p4'!$C$15,"")</f>
        <v>IV</v>
      </c>
      <c r="J11" s="53">
        <f>IF('[1]p4'!$F$15&lt;&gt;0,'[1]p4'!$F$15,"")</f>
        <v>40</v>
      </c>
      <c r="K11" s="50" t="str">
        <f>IF('[1]p4'!$G$15&lt;&gt;0,'[1]p4'!$G$15,"")</f>
        <v>DE</v>
      </c>
      <c r="L11" s="508" t="str">
        <f>T('[1]p4'!$H$15:$J$15)</f>
        <v>Docente do Quadro Efetivo</v>
      </c>
      <c r="M11" s="509"/>
      <c r="N11" s="510"/>
      <c r="O11" s="19">
        <f>IF('[1]p4'!$D$15&lt;&gt;0,'[1]p4'!$D$15,"")</f>
        <v>29082</v>
      </c>
      <c r="P11" s="18" t="str">
        <f>IF('[1]p4'!$E$15&lt;&gt;0,'[1]p4'!$E$15,"")</f>
        <v>Concur.</v>
      </c>
      <c r="Q11" s="19">
        <f>IF('[1]p4'!$K$15&lt;&gt;0,'[1]p4'!$K$15,"")</f>
      </c>
      <c r="R11" s="49">
        <f>IF('[1]p4'!$L$15&lt;&gt;0,'[1]p4'!$L$15,"")</f>
      </c>
      <c r="S11" s="21" t="str">
        <f>IF('[1]p4'!$L$13&lt;&gt;0,'[1]p4'!$L$13,"")</f>
        <v>Ativa</v>
      </c>
    </row>
    <row r="12" spans="1:19" s="20" customFormat="1" ht="12.75">
      <c r="A12" s="21">
        <f>IF('[1]p5'!$C$13&gt;0,5,"")</f>
        <v>5</v>
      </c>
      <c r="B12" s="505" t="str">
        <f>T('[1]p5'!$C$13:$G$13)</f>
        <v>Antônio José da Silva</v>
      </c>
      <c r="C12" s="506" t="s">
        <v>195</v>
      </c>
      <c r="D12" s="506" t="s">
        <v>195</v>
      </c>
      <c r="E12" s="507" t="s">
        <v>195</v>
      </c>
      <c r="F12" s="21" t="str">
        <f>IF('[1]p5'!$J$13&gt;0,'[1]p5'!$J$13,"")</f>
        <v>0336520-2</v>
      </c>
      <c r="G12" s="17" t="str">
        <f>IF('[1]p5'!$A$15&lt;&gt;0,'[1]p5'!$A$15,"")</f>
        <v>Doutor</v>
      </c>
      <c r="H12" s="17" t="str">
        <f>IF('[1]p5'!$B$15&lt;&gt;0,'[1]p5'!$B$15,"")</f>
        <v>Associado</v>
      </c>
      <c r="I12" s="18" t="str">
        <f>IF('[1]p5'!$C$15&lt;&gt;0,'[1]p5'!$C$15,"")</f>
        <v>IV</v>
      </c>
      <c r="J12" s="53">
        <f>IF('[1]p5'!$F$15&lt;&gt;0,'[1]p5'!$F$15,"")</f>
        <v>40</v>
      </c>
      <c r="K12" s="50" t="str">
        <f>IF('[1]p5'!$G$15&lt;&gt;0,'[1]p5'!$G$15,"")</f>
        <v>DE</v>
      </c>
      <c r="L12" s="508" t="str">
        <f>T('[1]p5'!$H$15:$J$15)</f>
        <v>Docente do Quadro Efetivo</v>
      </c>
      <c r="M12" s="509"/>
      <c r="N12" s="510"/>
      <c r="O12" s="19">
        <f>IF('[1]p5'!$D$15&lt;&gt;0,'[1]p5'!$D$15,"")</f>
        <v>31168</v>
      </c>
      <c r="P12" s="18" t="str">
        <f>IF('[1]p5'!$E$15&lt;&gt;0,'[1]p5'!$E$15,"")</f>
        <v>Concur.</v>
      </c>
      <c r="Q12" s="19">
        <f>IF('[1]p5'!$K$15&lt;&gt;0,'[1]p5'!$K$15,"")</f>
      </c>
      <c r="R12" s="49">
        <f>IF('[1]p5'!$L$15&lt;&gt;0,'[1]p5'!$L$15,"")</f>
      </c>
      <c r="S12" s="21" t="str">
        <f>IF('[1]p5'!$L$13&lt;&gt;0,'[1]p5'!$L$13,"")</f>
        <v>Ativa</v>
      </c>
    </row>
    <row r="13" spans="1:19" s="20" customFormat="1" ht="12.75">
      <c r="A13" s="21">
        <f>IF('[1]p6'!$C$13&gt;0,6,"")</f>
        <v>6</v>
      </c>
      <c r="B13" s="505" t="str">
        <f>T('[1]p6'!$C$13:$G$13)</f>
        <v>Antônio Pereira Brandão Júnior</v>
      </c>
      <c r="C13" s="506" t="s">
        <v>196</v>
      </c>
      <c r="D13" s="506" t="s">
        <v>196</v>
      </c>
      <c r="E13" s="507" t="s">
        <v>196</v>
      </c>
      <c r="F13" s="21" t="str">
        <f>IF('[1]p6'!$J$13&gt;0,'[1]p2'!$J$13,"")</f>
        <v>2327828-3</v>
      </c>
      <c r="G13" s="17" t="str">
        <f>IF('[1]p6'!$A$15&lt;&gt;0,'[1]p6'!$A$15,"")</f>
        <v>Doutor</v>
      </c>
      <c r="H13" s="17" t="str">
        <f>IF('[1]p6'!$B$15&lt;&gt;0,'[1]p6'!$B$15,"")</f>
        <v>Adjunto</v>
      </c>
      <c r="I13" s="18" t="str">
        <f>IF('[1]p6'!$C$15&lt;&gt;0,'[1]p6'!$C$15,"")</f>
        <v>I</v>
      </c>
      <c r="J13" s="53">
        <f>IF('[1]p6'!$F$15&lt;&gt;0,'[1]p6'!$F$15,"")</f>
        <v>40</v>
      </c>
      <c r="K13" s="50" t="str">
        <f>IF('[1]p6'!$G$15&lt;&gt;0,'[1]p6'!$G$15,"")</f>
        <v>DE</v>
      </c>
      <c r="L13" s="508" t="str">
        <f>T('[1]p6'!$H$15:$J$15)</f>
        <v>Docente do Quadro Efetivo</v>
      </c>
      <c r="M13" s="509"/>
      <c r="N13" s="510"/>
      <c r="O13" s="19">
        <f>IF('[1]p6'!$D$15&lt;&gt;0,'[1]p6'!$D$15,"")</f>
        <v>36004</v>
      </c>
      <c r="P13" s="18" t="str">
        <f>IF('[1]p6'!$E$15&lt;&gt;0,'[1]p6'!$E$15,"")</f>
        <v>Concur.</v>
      </c>
      <c r="Q13" s="19">
        <f>IF('[1]p6'!$K$15&lt;&gt;0,'[1]p6'!$K$15,"")</f>
      </c>
      <c r="R13" s="49">
        <f>IF('[1]p6'!$L$15&lt;&gt;0,'[1]p6'!$L$15,"")</f>
      </c>
      <c r="S13" s="21" t="str">
        <f>IF('[1]p6'!$L$13&lt;&gt;0,'[1]p6'!$L$13,"")</f>
        <v>Ativa</v>
      </c>
    </row>
    <row r="14" spans="1:19" s="20" customFormat="1" ht="12.75">
      <c r="A14" s="21">
        <f>IF('[1]p7'!$C$13&gt;0,7,"")</f>
        <v>7</v>
      </c>
      <c r="B14" s="505" t="str">
        <f>T('[1]p7'!$C$13:$G$13)</f>
        <v>Aparecido Jesuino de Souza</v>
      </c>
      <c r="C14" s="506" t="s">
        <v>204</v>
      </c>
      <c r="D14" s="506" t="s">
        <v>204</v>
      </c>
      <c r="E14" s="507" t="s">
        <v>204</v>
      </c>
      <c r="F14" s="21" t="str">
        <f>IF('[1]p7'!$J$13&gt;0,'[1]p7'!$J$13,"")</f>
        <v>03350451</v>
      </c>
      <c r="G14" s="17" t="str">
        <f>IF('[1]p7'!$A$15&lt;&gt;0,'[1]p7'!$A$15,"")</f>
        <v>Doutor</v>
      </c>
      <c r="H14" s="17" t="str">
        <f>IF('[1]p7'!$B$15&lt;&gt;0,'[1]p7'!$B$15,"")</f>
        <v>Titular</v>
      </c>
      <c r="I14" s="18" t="str">
        <f>IF('[1]p7'!$C$15&lt;&gt;0,'[1]p7'!$C$15,"")</f>
        <v>Único</v>
      </c>
      <c r="J14" s="53">
        <f>IF('[1]p7'!$F$15&lt;&gt;0,'[1]p7'!$F$15,"")</f>
        <v>40</v>
      </c>
      <c r="K14" s="50" t="str">
        <f>IF('[1]p7'!$G$15&lt;&gt;0,'[1]p7'!$G$15,"")</f>
        <v>DE</v>
      </c>
      <c r="L14" s="508" t="str">
        <f>T('[1]p7'!$H$15:$J$15)</f>
        <v>Docente do Quadro Efetivo</v>
      </c>
      <c r="M14" s="509"/>
      <c r="N14" s="510"/>
      <c r="O14" s="19">
        <f>IF('[1]p7'!$D$15&lt;&gt;0,'[1]p7'!$D$15,"")</f>
        <v>30011</v>
      </c>
      <c r="P14" s="18" t="str">
        <f>IF('[1]p7'!$E$15&lt;&gt;0,'[1]p7'!$E$15,"")</f>
        <v>Concur.</v>
      </c>
      <c r="Q14" s="19">
        <f>IF('[1]p7'!$K$15&lt;&gt;0,'[1]p7'!$K$15,"")</f>
      </c>
      <c r="R14" s="49">
        <f>IF('[1]p7'!$L$15&lt;&gt;0,'[1]p7'!$L$15,"")</f>
      </c>
      <c r="S14" s="21" t="str">
        <f>IF('[1]p7'!$L$13&lt;&gt;0,'[1]p7'!$L$13,"")</f>
        <v>Ativa</v>
      </c>
    </row>
    <row r="15" spans="1:19" s="20" customFormat="1" ht="12.75">
      <c r="A15" s="21">
        <f>IF('[1]p8'!$C$13&gt;0,8,"")</f>
        <v>8</v>
      </c>
      <c r="B15" s="505" t="str">
        <f>T('[1]p8'!$C$13:$G$13)</f>
        <v>Bianca Morelli Casalvara Caretta</v>
      </c>
      <c r="C15" s="506" t="s">
        <v>205</v>
      </c>
      <c r="D15" s="506" t="s">
        <v>205</v>
      </c>
      <c r="E15" s="507" t="s">
        <v>205</v>
      </c>
      <c r="F15" s="21" t="str">
        <f>IF('[1]p8'!$J$13&gt;0,'[1]p8'!$J$13,"")</f>
        <v>1527755-9</v>
      </c>
      <c r="G15" s="17" t="str">
        <f>IF('[1]p8'!$A$15&lt;&gt;0,'[1]p8'!$A$15,"")</f>
        <v>Doutor</v>
      </c>
      <c r="H15" s="17" t="str">
        <f>IF('[1]p8'!$B$15&lt;&gt;0,'[1]p8'!$B$15,"")</f>
        <v>Adjunto</v>
      </c>
      <c r="I15" s="18" t="str">
        <f>IF('[1]p8'!$C$15&lt;&gt;0,'[1]p8'!$C$15,"")</f>
        <v>I</v>
      </c>
      <c r="J15" s="53">
        <f>IF('[1]p8'!$F$15&lt;&gt;0,'[1]p8'!$F$15,"")</f>
        <v>40</v>
      </c>
      <c r="K15" s="50" t="str">
        <f>IF('[1]p8'!$G$15&lt;&gt;0,'[1]p8'!$G$15,"")</f>
        <v>DE</v>
      </c>
      <c r="L15" s="508" t="str">
        <f>T('[1]p8'!$H$15:$J$15)</f>
        <v>Docente em Estágio Probatório</v>
      </c>
      <c r="M15" s="509"/>
      <c r="N15" s="510"/>
      <c r="O15" s="19">
        <f>IF('[1]p8'!$D$15&lt;&gt;0,'[1]p8'!$D$15,"")</f>
        <v>38813</v>
      </c>
      <c r="P15" s="18" t="str">
        <f>IF('[1]p8'!$E$15&lt;&gt;0,'[1]p8'!$E$15,"")</f>
        <v>Concur.</v>
      </c>
      <c r="Q15" s="19">
        <f>IF('[1]p8'!$K$15&lt;&gt;0,'[1]p8'!$K$15,"")</f>
      </c>
      <c r="R15" s="49">
        <f>IF('[1]p8'!$L$15&lt;&gt;0,'[1]p8'!$L$15,"")</f>
      </c>
      <c r="S15" s="21" t="str">
        <f>IF('[1]p8'!$L$13&lt;&gt;0,'[1]p8'!$L$13,"")</f>
        <v>Ativa</v>
      </c>
    </row>
    <row r="16" spans="1:19" s="20" customFormat="1" ht="12.75">
      <c r="A16" s="21">
        <f>IF('[1]p9'!$C$13&gt;0,9,"")</f>
        <v>9</v>
      </c>
      <c r="B16" s="505" t="str">
        <f>T('[1]p9'!$C$13:$G$13)</f>
        <v>Bráulio Maia Junior</v>
      </c>
      <c r="C16" s="506" t="s">
        <v>206</v>
      </c>
      <c r="D16" s="506" t="s">
        <v>206</v>
      </c>
      <c r="E16" s="507" t="s">
        <v>206</v>
      </c>
      <c r="F16" s="21" t="str">
        <f>IF('[1]p9'!$J$13&gt;0,'[1]p9'!$J$13,"")</f>
        <v>0333027-1</v>
      </c>
      <c r="G16" s="17" t="str">
        <f>IF('[1]p9'!$A$15&lt;&gt;0,'[1]p9'!$A$15,"")</f>
        <v>Doutor</v>
      </c>
      <c r="H16" s="17" t="str">
        <f>IF('[1]p9'!$B$15&lt;&gt;0,'[1]p9'!$B$15,"")</f>
        <v>Associado</v>
      </c>
      <c r="I16" s="18" t="str">
        <f>IF('[1]p9'!$C$15&lt;&gt;0,'[1]p9'!$C$15,"")</f>
        <v>I</v>
      </c>
      <c r="J16" s="53">
        <f>IF('[1]p9'!$F$15&lt;&gt;0,'[1]p9'!$F$15,"")</f>
        <v>40</v>
      </c>
      <c r="K16" s="50" t="str">
        <f>IF('[1]p9'!$G$15&lt;&gt;0,'[1]p9'!$G$15,"")</f>
        <v>DE</v>
      </c>
      <c r="L16" s="508" t="str">
        <f>T('[1]p9'!$H$15:$J$15)</f>
        <v>Docente do Quadro Efetivo</v>
      </c>
      <c r="M16" s="509"/>
      <c r="N16" s="510"/>
      <c r="O16" s="19">
        <f>IF('[1]p9'!$D$15&lt;&gt;0,'[1]p9'!$D$15,"")</f>
        <v>29082</v>
      </c>
      <c r="P16" s="18" t="str">
        <f>IF('[1]p9'!$E$15&lt;&gt;0,'[1]p9'!$E$15,"")</f>
        <v>Concur.</v>
      </c>
      <c r="Q16" s="19">
        <f>IF('[1]p9'!$K$15&lt;&gt;0,'[1]p9'!$K$15,"")</f>
      </c>
      <c r="R16" s="49">
        <f>IF('[1]p9'!$L$15&lt;&gt;0,'[1]p9'!$L$15,"")</f>
      </c>
      <c r="S16" s="21" t="str">
        <f>IF('[1]p9'!$L$13&lt;&gt;0,'[1]p9'!$L$13,"")</f>
        <v>Ativa</v>
      </c>
    </row>
    <row r="17" spans="1:19" s="20" customFormat="1" ht="12.75">
      <c r="A17" s="21">
        <f>IF('[1]p10'!$C$13&gt;0,10,"")</f>
        <v>10</v>
      </c>
      <c r="B17" s="505" t="str">
        <f>T('[1]p10'!$C$13:$G$13)</f>
        <v>Claudianor Oliveira Alves</v>
      </c>
      <c r="C17" s="506" t="s">
        <v>207</v>
      </c>
      <c r="D17" s="506" t="s">
        <v>207</v>
      </c>
      <c r="E17" s="507" t="s">
        <v>207</v>
      </c>
      <c r="F17" s="21" t="str">
        <f>IF('[1]p10'!$J$13&gt;0,'[1]p10'!$J$13,"")</f>
        <v>6338063</v>
      </c>
      <c r="G17" s="17" t="str">
        <f>IF('[1]p10'!$A$15&lt;&gt;0,'[1]p10'!$A$15,"")</f>
        <v>Doutor</v>
      </c>
      <c r="H17" s="17" t="str">
        <f>IF('[1]p10'!$B$15&lt;&gt;0,'[1]p10'!$B$15,"")</f>
        <v>Titular</v>
      </c>
      <c r="I17" s="18" t="str">
        <f>IF('[1]p10'!$C$15&lt;&gt;0,'[1]p10'!$C$15,"")</f>
        <v>Único</v>
      </c>
      <c r="J17" s="53">
        <f>IF('[1]p10'!$F$15&lt;&gt;0,'[1]p10'!$F$15,"")</f>
        <v>40</v>
      </c>
      <c r="K17" s="50" t="str">
        <f>IF('[1]p10'!$G$15&lt;&gt;0,'[1]p10'!$G$15,"")</f>
        <v>DE</v>
      </c>
      <c r="L17" s="508" t="str">
        <f>T('[1]p10'!$H$15:$J$15)</f>
        <v>Docente do Quadro Efetivo</v>
      </c>
      <c r="M17" s="509"/>
      <c r="N17" s="510"/>
      <c r="O17" s="19">
        <f>IF('[1]p10'!$D$15&lt;&gt;0,'[1]p10'!$D$15,"")</f>
        <v>33482</v>
      </c>
      <c r="P17" s="18" t="str">
        <f>IF('[1]p10'!$E$15&lt;&gt;0,'[1]p10'!$E$15,"")</f>
        <v>Concur.</v>
      </c>
      <c r="Q17" s="19">
        <f>IF('[1]p10'!$K$15&lt;&gt;0,'[1]p10'!$K$15,"")</f>
      </c>
      <c r="R17" s="49">
        <f>IF('[1]p10'!$L$15&lt;&gt;0,'[1]p10'!$L$15,"")</f>
      </c>
      <c r="S17" s="21" t="str">
        <f>IF('[1]p10'!$L$13&lt;&gt;0,'[1]p10'!$L$13,"")</f>
        <v>Ativa</v>
      </c>
    </row>
    <row r="18" spans="1:19" s="20" customFormat="1" ht="12.75">
      <c r="A18" s="21">
        <f>IF('[1]p11'!$C$13&gt;0,11,"")</f>
        <v>11</v>
      </c>
      <c r="B18" s="505" t="str">
        <f>T('[1]p11'!$C$13:$G$13)</f>
        <v>Daniel Cordeiro de Morais Filho</v>
      </c>
      <c r="C18" s="506" t="s">
        <v>208</v>
      </c>
      <c r="D18" s="506" t="s">
        <v>208</v>
      </c>
      <c r="E18" s="507" t="s">
        <v>208</v>
      </c>
      <c r="F18" s="21" t="str">
        <f>IF('[1]p11'!$J$13&gt;0,'[1]p11'!$J$13,"")</f>
        <v>0336979-1</v>
      </c>
      <c r="G18" s="17" t="str">
        <f>IF('[1]p11'!$A$15&lt;&gt;0,'[1]p11'!$A$15,"")</f>
        <v>Doutor</v>
      </c>
      <c r="H18" s="17" t="str">
        <f>IF('[1]p11'!$B$15&lt;&gt;0,'[1]p11'!$B$15,"")</f>
        <v>Titular</v>
      </c>
      <c r="I18" s="18" t="str">
        <f>IF('[1]p11'!$C$15&lt;&gt;0,'[1]p11'!$C$15,"")</f>
        <v>Único</v>
      </c>
      <c r="J18" s="53">
        <f>IF('[1]p11'!$F$15&lt;&gt;0,'[1]p11'!$F$15,"")</f>
        <v>40</v>
      </c>
      <c r="K18" s="50" t="str">
        <f>IF('[1]p11'!$G$15&lt;&gt;0,'[1]p11'!$G$15,"")</f>
        <v>DE</v>
      </c>
      <c r="L18" s="508" t="str">
        <f>T('[1]p11'!$H$15:$J$15)</f>
        <v>Docente do Quadro Efetivo</v>
      </c>
      <c r="M18" s="509"/>
      <c r="N18" s="510"/>
      <c r="O18" s="19">
        <f>IF('[1]p11'!$D$15&lt;&gt;0,'[1]p11'!$D$15,"")</f>
        <v>31625</v>
      </c>
      <c r="P18" s="18" t="str">
        <f>IF('[1]p11'!$E$15&lt;&gt;0,'[1]p11'!$E$15,"")</f>
        <v>Concur.</v>
      </c>
      <c r="Q18" s="19">
        <f>IF('[1]p11'!$K$15&lt;&gt;0,'[1]p11'!$K$15,"")</f>
      </c>
      <c r="R18" s="49">
        <f>IF('[1]p11'!$L$15&lt;&gt;0,'[1]p11'!$L$15,"")</f>
      </c>
      <c r="S18" s="21" t="str">
        <f>IF('[1]p11'!$L$13&lt;&gt;0,'[1]p11'!$L$13,"")</f>
        <v>Ativa</v>
      </c>
    </row>
    <row r="19" spans="1:19" s="20" customFormat="1" ht="12.75">
      <c r="A19" s="21">
        <f>IF('[1]p12'!$C$13&gt;0,12,"")</f>
        <v>12</v>
      </c>
      <c r="B19" s="505" t="str">
        <f>T('[1]p12'!$C$13:$G$13)</f>
        <v>Florence Ayres Campello de Oliveira</v>
      </c>
      <c r="C19" s="506" t="s">
        <v>210</v>
      </c>
      <c r="D19" s="506" t="s">
        <v>210</v>
      </c>
      <c r="E19" s="507" t="s">
        <v>210</v>
      </c>
      <c r="F19" s="21" t="str">
        <f>IF('[1]p12'!$J$13&gt;0,'[1]p12'!$J$13,"")</f>
        <v>0332624-0</v>
      </c>
      <c r="G19" s="17" t="str">
        <f>IF('[1]p12'!$A$15&lt;&gt;0,'[1]p12'!$A$15,"")</f>
        <v>Mestre</v>
      </c>
      <c r="H19" s="17" t="str">
        <f>IF('[1]p12'!$B$15&lt;&gt;0,'[1]p12'!$B$15,"")</f>
        <v>Adjunto</v>
      </c>
      <c r="I19" s="18" t="str">
        <f>IF('[1]p12'!$C$15&lt;&gt;0,'[1]p12'!$C$15,"")</f>
        <v>IV</v>
      </c>
      <c r="J19" s="53">
        <f>IF('[1]p12'!$F$15&lt;&gt;0,'[1]p12'!$F$15,"")</f>
        <v>40</v>
      </c>
      <c r="K19" s="50" t="str">
        <f>IF('[1]p12'!$G$15&lt;&gt;0,'[1]p12'!$G$15,"")</f>
        <v>DE</v>
      </c>
      <c r="L19" s="508" t="str">
        <f>T('[1]p12'!$H$15:$J$15)</f>
        <v>Docente do Quadro Efetivo</v>
      </c>
      <c r="M19" s="509"/>
      <c r="N19" s="510"/>
      <c r="O19" s="19">
        <f>IF('[1]p12'!$D$15&lt;&gt;0,'[1]p12'!$D$15,"")</f>
        <v>28929</v>
      </c>
      <c r="P19" s="18" t="str">
        <f>IF('[1]p12'!$E$15&lt;&gt;0,'[1]p12'!$E$15,"")</f>
        <v>Concur.</v>
      </c>
      <c r="Q19" s="19">
        <f>IF('[1]p12'!$K$15&lt;&gt;0,'[1]p12'!$K$15,"")</f>
      </c>
      <c r="R19" s="49">
        <f>IF('[1]p12'!$L$15&lt;&gt;0,'[1]p12'!$L$15,"")</f>
      </c>
      <c r="S19" s="21" t="str">
        <f>IF('[1]p12'!$L$13&lt;&gt;0,'[1]p12'!$L$13,"")</f>
        <v>Ativa</v>
      </c>
    </row>
    <row r="20" spans="1:19" s="20" customFormat="1" ht="12.75">
      <c r="A20" s="21">
        <f>IF('[1]p13'!$C$13&gt;0,13,"")</f>
        <v>13</v>
      </c>
      <c r="B20" s="505" t="str">
        <f>T('[1]p13'!$C$13:$G$13)</f>
        <v>Francisco Antônio Morais de Souza</v>
      </c>
      <c r="C20" s="506" t="s">
        <v>211</v>
      </c>
      <c r="D20" s="506" t="s">
        <v>211</v>
      </c>
      <c r="E20" s="507" t="s">
        <v>211</v>
      </c>
      <c r="F20" s="21" t="str">
        <f>IF('[1]p13'!$J$13&gt;0,'[1]p13'!$J$13,"")</f>
        <v>0335559-4</v>
      </c>
      <c r="G20" s="17" t="str">
        <f>IF('[1]p13'!$A$15&lt;&gt;0,'[1]p13'!$A$15,"")</f>
        <v>Doutor</v>
      </c>
      <c r="H20" s="17" t="str">
        <f>IF('[1]p13'!$B$15&lt;&gt;0,'[1]p13'!$B$15,"")</f>
        <v>Associado</v>
      </c>
      <c r="I20" s="18" t="str">
        <f>IF('[1]p13'!$C$15&lt;&gt;0,'[1]p13'!$C$15,"")</f>
        <v>I</v>
      </c>
      <c r="J20" s="53">
        <f>IF('[1]p13'!$F$15&lt;&gt;0,'[1]p13'!$F$15,"")</f>
        <v>40</v>
      </c>
      <c r="K20" s="50" t="str">
        <f>IF('[1]p13'!$G$15&lt;&gt;0,'[1]p13'!$G$15,"")</f>
        <v>DE</v>
      </c>
      <c r="L20" s="508" t="str">
        <f>T('[1]p13'!$H$15:$J$15)</f>
        <v>Docente do Quadro Efetivo</v>
      </c>
      <c r="M20" s="509"/>
      <c r="N20" s="510"/>
      <c r="O20" s="19">
        <f>IF('[1]p13'!$D$15&lt;&gt;0,'[1]p13'!$D$15,"")</f>
        <v>30372</v>
      </c>
      <c r="P20" s="18" t="str">
        <f>IF('[1]p13'!$E$15&lt;&gt;0,'[1]p13'!$E$15,"")</f>
        <v>Concur.</v>
      </c>
      <c r="Q20" s="19">
        <f>IF('[1]p13'!$K$15&lt;&gt;0,'[1]p13'!$K$15,"")</f>
      </c>
      <c r="R20" s="49">
        <f>IF('[1]p13'!$L$15&lt;&gt;0,'[1]p13'!$L$15,"")</f>
      </c>
      <c r="S20" s="21" t="str">
        <f>IF('[1]p13'!$L$13&lt;&gt;0,'[1]p13'!$L$13,"")</f>
        <v>Ativa</v>
      </c>
    </row>
    <row r="21" spans="1:19" s="20" customFormat="1" ht="12.75">
      <c r="A21" s="21">
        <f>IF('[1]p14'!$C$13&gt;0,14,"")</f>
        <v>14</v>
      </c>
      <c r="B21" s="505" t="str">
        <f>T('[1]p14'!$C$13:$G$13)</f>
        <v>Gilberto da Silva Matos</v>
      </c>
      <c r="C21" s="506" t="s">
        <v>212</v>
      </c>
      <c r="D21" s="506" t="s">
        <v>212</v>
      </c>
      <c r="E21" s="507" t="s">
        <v>212</v>
      </c>
      <c r="F21" s="21" t="str">
        <f>IF('[1]p14'!$J$13&gt;0,'[1]p14'!$J$13,"")</f>
        <v>1350510-4</v>
      </c>
      <c r="G21" s="17" t="str">
        <f>IF('[1]p14'!$A$15&lt;&gt;0,'[1]p14'!$A$15,"")</f>
        <v>Mestre</v>
      </c>
      <c r="H21" s="17" t="str">
        <f>IF('[1]p14'!$B$15&lt;&gt;0,'[1]p14'!$B$15,"")</f>
        <v>Assistente</v>
      </c>
      <c r="I21" s="18" t="str">
        <f>IF('[1]p14'!$C$15&lt;&gt;0,'[1]p14'!$C$15,"")</f>
        <v>I</v>
      </c>
      <c r="J21" s="53">
        <f>IF('[1]p14'!$F$15&lt;&gt;0,'[1]p14'!$F$15,"")</f>
        <v>40</v>
      </c>
      <c r="K21" s="50" t="str">
        <f>IF('[1]p14'!$G$15&lt;&gt;0,'[1]p14'!$G$15,"")</f>
        <v>DE</v>
      </c>
      <c r="L21" s="508" t="str">
        <f>T('[1]p14'!$H$15:$J$15)</f>
        <v>Docente em Estágio Probatório</v>
      </c>
      <c r="M21" s="509"/>
      <c r="N21" s="510"/>
      <c r="O21" s="19" t="str">
        <f>IF('[1]p14'!$D$15&lt;&gt;0,'[1]p14'!$D$15,"")</f>
        <v>25/04/02</v>
      </c>
      <c r="P21" s="18" t="str">
        <f>IF('[1]p14'!$E$15&lt;&gt;0,'[1]p14'!$E$15,"")</f>
        <v>Concur.</v>
      </c>
      <c r="Q21" s="19">
        <f>IF('[1]p14'!$K$15&lt;&gt;0,'[1]p14'!$K$15,"")</f>
      </c>
      <c r="R21" s="49">
        <f>IF('[1]p14'!$L$15&lt;&gt;0,'[1]p14'!$L$15,"")</f>
      </c>
      <c r="S21" s="21" t="str">
        <f>IF('[1]p14'!$L$13&lt;&gt;0,'[1]p14'!$L$13,"")</f>
        <v>Afastado</v>
      </c>
    </row>
    <row r="22" spans="1:19" s="20" customFormat="1" ht="12.75">
      <c r="A22" s="21">
        <f>IF('[1]p15'!$C$13&gt;0,15,"")</f>
        <v>15</v>
      </c>
      <c r="B22" s="505" t="str">
        <f>T('[1]p15'!$C$13:$G$13)</f>
        <v>Henrique Fernandes de Lima</v>
      </c>
      <c r="C22" s="506" t="s">
        <v>197</v>
      </c>
      <c r="D22" s="506" t="s">
        <v>197</v>
      </c>
      <c r="E22" s="507" t="s">
        <v>197</v>
      </c>
      <c r="F22" s="21" t="str">
        <f>IF('[1]p15'!$J$13&gt;0,'[1]p15'!$J$13,"")</f>
        <v>1459040-7</v>
      </c>
      <c r="G22" s="17" t="str">
        <f>IF('[1]p15'!$A$15&lt;&gt;0,'[1]p15'!$A$15,"")</f>
        <v>Doutor</v>
      </c>
      <c r="H22" s="17" t="str">
        <f>IF('[1]p15'!$B$15&lt;&gt;0,'[1]p15'!$B$15,"")</f>
        <v>Adjunto</v>
      </c>
      <c r="I22" s="18" t="str">
        <f>IF('[1]p15'!$C$15&lt;&gt;0,'[1]p15'!$C$15,"")</f>
        <v>I</v>
      </c>
      <c r="J22" s="53">
        <f>IF('[1]p15'!$F$15&lt;&gt;0,'[1]p15'!$F$15,"")</f>
        <v>40</v>
      </c>
      <c r="K22" s="50" t="str">
        <f>IF('[1]p15'!$G$15&lt;&gt;0,'[1]p15'!$G$15,"")</f>
        <v>DE</v>
      </c>
      <c r="L22" s="508" t="str">
        <f>T('[1]p15'!$H$15:$J$15)</f>
        <v>Docente em Estágio Probatório</v>
      </c>
      <c r="M22" s="509"/>
      <c r="N22" s="510"/>
      <c r="O22" s="19">
        <f>IF('[1]p15'!$D$15&lt;&gt;0,'[1]p15'!$D$15,"")</f>
        <v>38175</v>
      </c>
      <c r="P22" s="18" t="str">
        <f>IF('[1]p15'!$E$15&lt;&gt;0,'[1]p15'!$E$15,"")</f>
        <v>Concur.</v>
      </c>
      <c r="Q22" s="19">
        <f>IF('[1]p15'!$K$15&lt;&gt;0,'[1]p15'!$K$15,"")</f>
      </c>
      <c r="R22" s="49">
        <f>IF('[1]p15'!$L$15&lt;&gt;0,'[1]p15'!$L$15,"")</f>
      </c>
      <c r="S22" s="21" t="str">
        <f>IF('[1]p16'!$L$13&lt;&gt;0,'[1]p16'!$L$13,"")</f>
        <v>Ativa</v>
      </c>
    </row>
    <row r="23" spans="1:19" s="20" customFormat="1" ht="12.75">
      <c r="A23" s="21">
        <f>IF('[1]p16'!$C$13&gt;0,16,"")</f>
        <v>16</v>
      </c>
      <c r="B23" s="505" t="str">
        <f>T('[1]p16'!$C$13:$G$13)</f>
        <v>Izabel Maria Barbosa de Albuquerque</v>
      </c>
      <c r="C23" s="506" t="s">
        <v>197</v>
      </c>
      <c r="D23" s="506" t="s">
        <v>197</v>
      </c>
      <c r="E23" s="507" t="s">
        <v>197</v>
      </c>
      <c r="F23" s="21" t="str">
        <f>IF('[1]p16'!$J$13&gt;0,'[1]p16'!$J$13,"")</f>
        <v>0334048-0</v>
      </c>
      <c r="G23" s="17" t="str">
        <f>IF('[1]p16'!$A$15&lt;&gt;0,'[1]p16'!$A$15,"")</f>
        <v>Doutor</v>
      </c>
      <c r="H23" s="17" t="str">
        <f>IF('[1]p16'!$B$15&lt;&gt;0,'[1]p16'!$B$15,"")</f>
        <v>Adjunto</v>
      </c>
      <c r="I23" s="18" t="str">
        <f>IF('[1]p16'!$C$15&lt;&gt;0,'[1]p16'!$C$15,"")</f>
        <v>IV</v>
      </c>
      <c r="J23" s="53">
        <f>IF('[1]p16'!$F$15&lt;&gt;0,'[1]p16'!$F$15,"")</f>
        <v>40</v>
      </c>
      <c r="K23" s="50" t="str">
        <f>IF('[1]p16'!$G$15&lt;&gt;0,'[1]p16'!$G$15,"")</f>
        <v>DE</v>
      </c>
      <c r="L23" s="508" t="str">
        <f>T('[1]p16'!$H$15:$J$15)</f>
        <v>Docente do Quadro Efetivo</v>
      </c>
      <c r="M23" s="509"/>
      <c r="N23" s="510"/>
      <c r="O23" s="19">
        <f>IF('[1]p16'!$D$15&lt;&gt;0,'[1]p16'!$D$15,"")</f>
        <v>29290</v>
      </c>
      <c r="P23" s="18" t="str">
        <f>IF('[1]p16'!$E$15&lt;&gt;0,'[1]p16'!$E$15,"")</f>
        <v>Concur.</v>
      </c>
      <c r="Q23" s="19">
        <f>IF('[1]p16'!$K$15&lt;&gt;0,'[1]p16'!$K$15,"")</f>
      </c>
      <c r="R23" s="49">
        <f>IF('[1]p16'!$L$15&lt;&gt;0,'[1]p16'!$L$15,"")</f>
      </c>
      <c r="S23" s="21" t="str">
        <f>IF('[1]p16'!$L$13&lt;&gt;0,'[1]p16'!$L$13,"")</f>
        <v>Ativa</v>
      </c>
    </row>
    <row r="24" spans="1:19" s="20" customFormat="1" ht="12.75">
      <c r="A24" s="21">
        <f>IF('[1]p17'!$C$13&gt;0,17,"")</f>
        <v>17</v>
      </c>
      <c r="B24" s="505" t="str">
        <f>T('[1]p17'!$C$13:$G$13)</f>
        <v>Jaime Alves Barbosa Sobrinho</v>
      </c>
      <c r="C24" s="506" t="s">
        <v>214</v>
      </c>
      <c r="D24" s="506" t="s">
        <v>214</v>
      </c>
      <c r="E24" s="507" t="s">
        <v>214</v>
      </c>
      <c r="F24" s="21" t="str">
        <f>IF('[1]p17'!$J$13&gt;0,'[1]p17'!$J$13,"")</f>
        <v>0337185-7</v>
      </c>
      <c r="G24" s="17" t="str">
        <f>IF('[1]p17'!$A$15&lt;&gt;0,'[1]p17'!$A$15,"")</f>
        <v>Doutor</v>
      </c>
      <c r="H24" s="17" t="str">
        <f>IF('[1]p17'!$B$15&lt;&gt;0,'[1]p17'!$B$15,"")</f>
        <v>Associado</v>
      </c>
      <c r="I24" s="18" t="str">
        <f>IF('[1]p17'!$C$15&lt;&gt;0,'[1]p17'!$C$15,"")</f>
        <v>I</v>
      </c>
      <c r="J24" s="53">
        <f>IF('[1]p17'!$F$15&lt;&gt;0,'[1]p17'!$F$15,"")</f>
        <v>40</v>
      </c>
      <c r="K24" s="50" t="str">
        <f>IF('[1]p17'!$G$15&lt;&gt;0,'[1]p17'!$G$15,"")</f>
        <v>DE</v>
      </c>
      <c r="L24" s="508" t="str">
        <f>T('[1]p17'!$H$15:$J$15)</f>
        <v>Docente do Quadro Efetivo</v>
      </c>
      <c r="M24" s="509"/>
      <c r="N24" s="510"/>
      <c r="O24" s="19">
        <f>IF('[1]p17'!$D$15&lt;&gt;0,'[1]p17'!$D$15,"")</f>
        <v>32782</v>
      </c>
      <c r="P24" s="18" t="str">
        <f>IF('[1]p17'!$E$15&lt;&gt;0,'[1]p17'!$E$15,"")</f>
        <v>Concur.</v>
      </c>
      <c r="Q24" s="19">
        <f>IF('[1]p17'!$K$15&lt;&gt;0,'[1]p17'!$K$15,"")</f>
      </c>
      <c r="R24" s="49">
        <f>IF('[1]p17'!$L$15&lt;&gt;0,'[1]p17'!$L$15,"")</f>
      </c>
      <c r="S24" s="21" t="str">
        <f>IF('[1]p17'!$L$13&lt;&gt;0,'[1]p17'!$L$13,"")</f>
        <v>Ativa</v>
      </c>
    </row>
    <row r="25" spans="1:19" s="20" customFormat="1" ht="12.75">
      <c r="A25" s="21">
        <f>IF('[1]p18'!$C$13&gt;0,18,"")</f>
        <v>18</v>
      </c>
      <c r="B25" s="505" t="str">
        <f>T('[1]p18'!$C$13:$G$13)</f>
        <v>Jesualdo Gomes das Chagas</v>
      </c>
      <c r="C25" s="506" t="s">
        <v>215</v>
      </c>
      <c r="D25" s="506" t="s">
        <v>215</v>
      </c>
      <c r="E25" s="507" t="s">
        <v>215</v>
      </c>
      <c r="F25" s="21" t="str">
        <f>IF('[1]p18'!$J$13&gt;0,'[1]p18'!$J$13,"")</f>
        <v>2521330</v>
      </c>
      <c r="G25" s="17" t="str">
        <f>IF('[1]p18'!$A$15&lt;&gt;0,'[1]p18'!$A$15,"")</f>
        <v>Mestre</v>
      </c>
      <c r="H25" s="17" t="str">
        <f>IF('[1]p18'!$B$15&lt;&gt;0,'[1]p18'!$B$15,"")</f>
        <v>Assistente</v>
      </c>
      <c r="I25" s="18" t="str">
        <f>IF('[1]p18'!$C$15&lt;&gt;0,'[1]p18'!$C$15,"")</f>
        <v>I</v>
      </c>
      <c r="J25" s="53">
        <f>IF('[1]p18'!$F$15&lt;&gt;0,'[1]p18'!$F$15,"")</f>
        <v>40</v>
      </c>
      <c r="K25" s="50" t="str">
        <f>IF('[1]p18'!$G$15&lt;&gt;0,'[1]p18'!$G$15,"")</f>
        <v>DE</v>
      </c>
      <c r="L25" s="508" t="str">
        <f>T('[1]p18'!$H$15:$J$15)</f>
        <v>Docente em Estágio Probatório</v>
      </c>
      <c r="M25" s="509"/>
      <c r="N25" s="510"/>
      <c r="O25" s="19">
        <f>IF('[1]p18'!$D$15&lt;&gt;0,'[1]p18'!$D$15,"")</f>
        <v>38904</v>
      </c>
      <c r="P25" s="18" t="str">
        <f>IF('[1]p18'!$E$15&lt;&gt;0,'[1]p18'!$E$15,"")</f>
        <v>Concur.</v>
      </c>
      <c r="Q25" s="19">
        <f>IF('[1]p18'!$K$15&lt;&gt;0,'[1]p18'!$K$15,"")</f>
      </c>
      <c r="R25" s="49">
        <f>IF('[1]p18'!$L$15&lt;&gt;0,'[1]p18'!$L$15,"")</f>
      </c>
      <c r="S25" s="21" t="str">
        <f>IF('[1]p18'!$L$13&lt;&gt;0,'[1]p18'!$L$13,"")</f>
        <v>Ativa</v>
      </c>
    </row>
    <row r="26" spans="1:19" s="20" customFormat="1" ht="12.75">
      <c r="A26" s="21">
        <f>IF('[1]p19'!$C$13&gt;0,19,"")</f>
        <v>19</v>
      </c>
      <c r="B26" s="505" t="str">
        <f>T('[1]p19'!$C$13:$G$13)</f>
        <v>José de Arimatéia Fernandes</v>
      </c>
      <c r="C26" s="506" t="s">
        <v>216</v>
      </c>
      <c r="D26" s="506" t="s">
        <v>216</v>
      </c>
      <c r="E26" s="507" t="s">
        <v>216</v>
      </c>
      <c r="F26" s="21" t="str">
        <f>IF('[1]p19'!$J$13&gt;0,'[1]p19'!$J$13,"")</f>
        <v>1030217-2</v>
      </c>
      <c r="G26" s="17" t="str">
        <f>IF('[1]p19'!$A$15&lt;&gt;0,'[1]p19'!$A$15,"")</f>
        <v>Doutor</v>
      </c>
      <c r="H26" s="17" t="str">
        <f>IF('[1]p19'!$B$15&lt;&gt;0,'[1]p19'!$B$15,"")</f>
        <v>Adjunto</v>
      </c>
      <c r="I26" s="18" t="str">
        <f>IF('[1]p19'!$C$15&lt;&gt;0,'[1]p19'!$C$15,"")</f>
        <v>I</v>
      </c>
      <c r="J26" s="53">
        <f>IF('[1]p19'!$F$15&lt;&gt;0,'[1]p19'!$F$15,"")</f>
        <v>40</v>
      </c>
      <c r="K26" s="50" t="str">
        <f>IF('[1]p19'!$G$15&lt;&gt;0,'[1]p19'!$G$15,"")</f>
        <v>DE</v>
      </c>
      <c r="L26" s="508" t="str">
        <f>T('[1]p19'!$H$15:$J$15)</f>
        <v>Docente do Quadro Efetivo</v>
      </c>
      <c r="M26" s="509"/>
      <c r="N26" s="510"/>
      <c r="O26" s="19">
        <f>IF('[1]p19'!$D$15&lt;&gt;0,'[1]p19'!$D$15,"")</f>
        <v>34100</v>
      </c>
      <c r="P26" s="18" t="str">
        <f>IF('[1]p19'!$E$15&lt;&gt;0,'[1]p10'!$E$15,"")</f>
        <v>Concur.</v>
      </c>
      <c r="Q26" s="19">
        <f>IF('[1]p19'!$K$15&lt;&gt;0,'[1]p19'!$K$15,"")</f>
      </c>
      <c r="R26" s="49">
        <f>IF('[1]p19'!$L$15&lt;&gt;0,'[1]p10'!$L$15,"")</f>
      </c>
      <c r="S26" s="21" t="str">
        <f>IF('[1]p19'!$L$13&lt;&gt;0,'[1]p19'!$L$13,"")</f>
        <v>Ativa</v>
      </c>
    </row>
    <row r="27" spans="1:19" s="20" customFormat="1" ht="12.75">
      <c r="A27" s="21">
        <f>IF('[1]p20'!$C$13&gt;0,20,"")</f>
        <v>20</v>
      </c>
      <c r="B27" s="505" t="str">
        <f>T('[1]p20'!$C$13:$G$13)</f>
        <v>Joseilson Raimundo de Lima</v>
      </c>
      <c r="C27" s="506" t="s">
        <v>216</v>
      </c>
      <c r="D27" s="506" t="s">
        <v>216</v>
      </c>
      <c r="E27" s="507" t="s">
        <v>216</v>
      </c>
      <c r="F27" s="21" t="str">
        <f>IF('[1]p20'!$J$13&gt;0,'[1]p20'!$J$13,"")</f>
        <v>1314918-9</v>
      </c>
      <c r="G27" s="17" t="str">
        <f>IF('[1]p20'!$A$15&lt;&gt;0,'[1]p20'!$A$15,"")</f>
        <v>Mestre</v>
      </c>
      <c r="H27" s="17" t="str">
        <f>IF('[1]p20'!$B$15&lt;&gt;0,'[1]p20'!$B$15,"")</f>
        <v>Assistente</v>
      </c>
      <c r="I27" s="18" t="str">
        <f>IF('[1]p20'!$C$15&lt;&gt;0,'[1]p20'!$C$15,"")</f>
        <v>I</v>
      </c>
      <c r="J27" s="53">
        <f>IF('[1]p20'!$F$15&lt;&gt;0,'[1]p20'!$F$15,"")</f>
        <v>40</v>
      </c>
      <c r="K27" s="50" t="str">
        <f>IF('[1]p20'!$G$15&lt;&gt;0,'[1]p20'!$G$15,"")</f>
        <v>DE</v>
      </c>
      <c r="L27" s="508" t="str">
        <f>T('[1]p20'!$H$15:$J$15)</f>
        <v>Docente em Estágio Probatório</v>
      </c>
      <c r="M27" s="509"/>
      <c r="N27" s="510"/>
      <c r="O27" s="19">
        <f>IF('[1]p20'!$D$15&lt;&gt;0,'[1]p20'!$D$15,"")</f>
        <v>37426</v>
      </c>
      <c r="P27" s="18" t="str">
        <f>IF('[1]p20'!$E$15&lt;&gt;0,'[1]p10'!$E$15,"")</f>
        <v>Concur.</v>
      </c>
      <c r="Q27" s="19">
        <f>IF('[1]p20'!$K$15&lt;&gt;0,'[1]p20'!$K$15,"")</f>
      </c>
      <c r="R27" s="49">
        <f>IF('[1]p20'!$L$15&lt;&gt;0,'[1]p10'!$L$15,"")</f>
      </c>
      <c r="S27" s="21" t="str">
        <f>IF('[1]p20'!$L$13&lt;&gt;0,'[1]p20'!$L$13,"")</f>
        <v>Afastado</v>
      </c>
    </row>
    <row r="28" spans="1:19" s="20" customFormat="1" ht="12.75">
      <c r="A28" s="21">
        <f>IF('[1]p21'!$C$13&gt;0,21,"")</f>
        <v>21</v>
      </c>
      <c r="B28" s="505" t="str">
        <f>T('[1]p21'!$C$13:$G$13)</f>
        <v>José Lindomberg Possiano Barreiro</v>
      </c>
      <c r="C28" s="506" t="s">
        <v>217</v>
      </c>
      <c r="D28" s="506" t="s">
        <v>217</v>
      </c>
      <c r="E28" s="507" t="s">
        <v>217</v>
      </c>
      <c r="F28" s="21" t="str">
        <f>IF('[1]p21'!$J$13&gt;0,'[1]p21'!$J$13,"")</f>
        <v>2318350-9</v>
      </c>
      <c r="G28" s="17" t="str">
        <f>IF('[1]p21'!$A$15&lt;&gt;0,'[1]p21'!$A$15,"")</f>
        <v>Mestre</v>
      </c>
      <c r="H28" s="17" t="str">
        <f>IF('[1]p21'!$B$15&lt;&gt;0,'[1]p21'!$B$15,"")</f>
        <v>Assistente</v>
      </c>
      <c r="I28" s="18" t="str">
        <f>IF('[1]p21'!$C$15&lt;&gt;0,'[1]p21'!$C$15,"")</f>
        <v>II</v>
      </c>
      <c r="J28" s="53">
        <f>IF('[1]p21'!$F$15&lt;&gt;0,'[1]p21'!$F$15,"")</f>
        <v>40</v>
      </c>
      <c r="K28" s="50" t="str">
        <f>IF('[1]p21'!$G$15&lt;&gt;0,'[1]p21'!$G$15,"")</f>
        <v>DE</v>
      </c>
      <c r="L28" s="508" t="str">
        <f>T('[1]p21'!$H$15:$J$15)</f>
        <v>Docente em Estágio Probatório</v>
      </c>
      <c r="M28" s="509"/>
      <c r="N28" s="510"/>
      <c r="O28" s="19">
        <f>IF('[1]p21'!$D$15&lt;&gt;0,'[1]p21'!$D$15,"")</f>
        <v>38201</v>
      </c>
      <c r="P28" s="18" t="str">
        <f>IF('[1]p21'!$E$15&lt;&gt;0,'[1]p21'!$E$15,"")</f>
        <v>Concur.</v>
      </c>
      <c r="Q28" s="19">
        <f>IF('[1]p21'!$K$15&lt;&gt;0,'[1]p21'!$K$15,"")</f>
      </c>
      <c r="R28" s="49">
        <f>IF('[1]p21'!$L$15&lt;&gt;0,'[1]p21'!$L$15,"")</f>
      </c>
      <c r="S28" s="21" t="str">
        <f>IF('[1]p21'!$L$13&lt;&gt;0,'[1]p21'!$L$13,"")</f>
        <v>Ativa</v>
      </c>
    </row>
    <row r="29" spans="1:19" s="20" customFormat="1" ht="12.75">
      <c r="A29" s="21">
        <f>IF('[1]p23'!$C$13&gt;0,22,"")</f>
        <v>22</v>
      </c>
      <c r="B29" s="505" t="str">
        <f>T('[1]p23'!$C$13:$G$13)</f>
        <v>José Luiz Neto</v>
      </c>
      <c r="C29" s="506" t="s">
        <v>219</v>
      </c>
      <c r="D29" s="506" t="s">
        <v>219</v>
      </c>
      <c r="E29" s="507" t="s">
        <v>219</v>
      </c>
      <c r="F29" s="21" t="str">
        <f>IF('[1]p23'!$J$13&gt;0,'[1]p23'!$J$13,"")</f>
        <v>0332568-5</v>
      </c>
      <c r="G29" s="17" t="str">
        <f>IF('[1]p23'!$A$15&lt;&gt;0,'[1]p23'!$A$15,"")</f>
        <v>Mestre</v>
      </c>
      <c r="H29" s="17" t="str">
        <f>IF('[1]p23'!$B$15&lt;&gt;0,'[1]p23'!$B$15,"")</f>
        <v>Adjunto</v>
      </c>
      <c r="I29" s="18" t="str">
        <f>IF('[1]p23'!$C$15&lt;&gt;0,'[1]p23'!$C$15,"")</f>
        <v>IV</v>
      </c>
      <c r="J29" s="53">
        <f>IF('[1]p23'!$F$15&lt;&gt;0,'[1]p23'!$F$15,"")</f>
        <v>40</v>
      </c>
      <c r="K29" s="50" t="str">
        <f>IF('[1]p23'!$G$15&lt;&gt;0,'[1]p23'!$G$15,"")</f>
        <v>DE</v>
      </c>
      <c r="L29" s="508" t="str">
        <f>T('[1]p23'!$H$15:$J$15)</f>
        <v>Docente do Quadro Efetivo</v>
      </c>
      <c r="M29" s="509"/>
      <c r="N29" s="510"/>
      <c r="O29" s="19">
        <f>IF('[1]p23'!$D$15&lt;&gt;0,'[1]p23'!$D$15,"")</f>
        <v>28858</v>
      </c>
      <c r="P29" s="18" t="str">
        <f>IF('[1]p23'!$E$15&lt;&gt;0,'[1]p23'!$E$15,"")</f>
        <v>Concur.</v>
      </c>
      <c r="Q29" s="19">
        <f>IF('[1]p23'!$K$15&lt;&gt;0,'[1]p23'!$K$15,"")</f>
      </c>
      <c r="R29" s="49">
        <f>IF('[1]p23'!$L$15&lt;&gt;0,'[1]p23'!$L$15,"")</f>
      </c>
      <c r="S29" s="21" t="str">
        <f>IF('[1]p23'!$L$13&lt;&gt;0,'[1]p23'!$L$13,"")</f>
        <v>Ativa</v>
      </c>
    </row>
    <row r="30" spans="1:19" s="20" customFormat="1" ht="12.75">
      <c r="A30" s="21">
        <f>IF('[1]p24'!$C$13&gt;0,23,"")</f>
        <v>23</v>
      </c>
      <c r="B30" s="505" t="str">
        <f>T('[1]p24'!$C$13:$G$13)</f>
        <v>Luiz Mendes Albuquerque Neto</v>
      </c>
      <c r="C30" s="506" t="s">
        <v>220</v>
      </c>
      <c r="D30" s="506" t="s">
        <v>220</v>
      </c>
      <c r="E30" s="507" t="s">
        <v>220</v>
      </c>
      <c r="F30" s="21" t="str">
        <f>IF('[1]p24'!$J$13&gt;0,'[1]p24'!$J$13,"")</f>
        <v>0332695-9</v>
      </c>
      <c r="G30" s="17" t="str">
        <f>IF('[1]p24'!$A$15&lt;&gt;0,'[1]p24'!$A$15,"")</f>
        <v>Mestre</v>
      </c>
      <c r="H30" s="17" t="str">
        <f>IF('[1]p24'!$B$15&lt;&gt;0,'[1]p24'!$B$15,"")</f>
        <v>Adjunto</v>
      </c>
      <c r="I30" s="18" t="str">
        <f>IF('[1]p24'!$C$15&lt;&gt;0,'[1]p24'!$C$15,"")</f>
        <v>IV</v>
      </c>
      <c r="J30" s="53">
        <f>IF('[1]p24'!$F$15&lt;&gt;0,'[1]p24'!$F$15,"")</f>
        <v>40</v>
      </c>
      <c r="K30" s="50" t="str">
        <f>IF('[1]p24'!$G$15&lt;&gt;0,'[1]p24'!$G$15,"")</f>
        <v>DE</v>
      </c>
      <c r="L30" s="508" t="str">
        <f>T('[1]p24'!$H$15:$J$15)</f>
        <v>Docente do Quadro Efetivo</v>
      </c>
      <c r="M30" s="509"/>
      <c r="N30" s="510"/>
      <c r="O30" s="19">
        <f>IF('[1]p24'!$D$15&lt;&gt;0,'[1]p24'!$D$15,"")</f>
        <v>28929</v>
      </c>
      <c r="P30" s="18" t="str">
        <f>IF('[1]p24'!$E$15&lt;&gt;0,'[1]p24'!$E$15,"")</f>
        <v>Concur.</v>
      </c>
      <c r="Q30" s="19">
        <f>IF('[1]p24'!$K$15&lt;&gt;0,'[1]p24'!$K$15,"")</f>
      </c>
      <c r="R30" s="49">
        <f>IF('[1]p24'!$L$15&lt;&gt;0,'[1]p24'!$L$15,"")</f>
      </c>
      <c r="S30" s="21" t="str">
        <f>IF('[1]p24'!$L$13&lt;&gt;0,'[1]p24'!$L$13,"")</f>
        <v>Ativa</v>
      </c>
    </row>
    <row r="31" spans="1:19" s="20" customFormat="1" ht="12.75">
      <c r="A31" s="21">
        <f>IF('[1]p25'!$C$13&gt;0,24,"")</f>
        <v>24</v>
      </c>
      <c r="B31" s="505" t="str">
        <f>T('[1]p25'!$C$13:$G$13)</f>
        <v> Marcelo Carvalho Ferreira</v>
      </c>
      <c r="C31" s="506" t="s">
        <v>222</v>
      </c>
      <c r="D31" s="506" t="s">
        <v>222</v>
      </c>
      <c r="E31" s="507" t="s">
        <v>222</v>
      </c>
      <c r="F31" s="21" t="str">
        <f>IF('[1]p25'!$J$13&gt;0,'[1]p25'!$J$13,"")</f>
        <v>2544479</v>
      </c>
      <c r="G31" s="17" t="str">
        <f>IF('[1]p25'!$A$15&lt;&gt;0,'[1]p25'!$A$15,"")</f>
        <v>Mestre</v>
      </c>
      <c r="H31" s="17" t="str">
        <f>IF('[1]p25'!$B$15&lt;&gt;0,'[1]p25'!$B$15,"")</f>
        <v>Assistente</v>
      </c>
      <c r="I31" s="18" t="str">
        <f>IF('[1]p25'!$C$15&lt;&gt;0,'[1]p26'!$C$15,"")</f>
        <v>Único</v>
      </c>
      <c r="J31" s="53">
        <f>IF('[1]p25'!$F$15&lt;&gt;0,'[1]p25'!$F$15,"")</f>
        <v>40</v>
      </c>
      <c r="K31" s="50" t="str">
        <f>IF('[1]p25'!$G$15&lt;&gt;0,'[1]p25'!$G$15,"")</f>
        <v>DE</v>
      </c>
      <c r="L31" s="508" t="str">
        <f>T('[1]p25'!$H$15:$J$15)</f>
        <v>Docente do Quadro Efetivo</v>
      </c>
      <c r="M31" s="509"/>
      <c r="N31" s="510"/>
      <c r="O31" s="19">
        <f>IF('[1]p25'!$D$15&lt;&gt;0,'[1]p25'!$D$15,"")</f>
        <v>39114</v>
      </c>
      <c r="P31" s="18" t="str">
        <f>IF('[1]p25'!$E$15&lt;&gt;0,'[1]p25'!$E$15,"")</f>
        <v>Concur.</v>
      </c>
      <c r="Q31" s="19">
        <f>IF('[1]p25'!$K$15&lt;&gt;0,'[1]p25'!$K$15,"")</f>
      </c>
      <c r="R31" s="49">
        <f>IF('[1]p25'!$L$15&lt;&gt;0,'[1]p25'!$L$15,"")</f>
      </c>
      <c r="S31" s="21" t="str">
        <f>IF('[1]p25'!$L$13&lt;&gt;0,'[1]p25'!$L$13,"")</f>
        <v>Ativa</v>
      </c>
    </row>
    <row r="32" spans="1:19" s="20" customFormat="1" ht="12.75">
      <c r="A32" s="21">
        <f>IF('[1]p26'!$C$13&gt;0,25,"")</f>
        <v>25</v>
      </c>
      <c r="B32" s="505" t="str">
        <f>T('[1]p26'!$C$13:$G$13)</f>
        <v>Marco Aurélio Soares Souto</v>
      </c>
      <c r="C32" s="506" t="s">
        <v>223</v>
      </c>
      <c r="D32" s="506" t="s">
        <v>223</v>
      </c>
      <c r="E32" s="507" t="s">
        <v>223</v>
      </c>
      <c r="F32" s="21" t="str">
        <f>IF('[1]p26'!$J$13&gt;0,'[1]p26'!$J$13,"")</f>
        <v>0337123-7</v>
      </c>
      <c r="G32" s="17" t="str">
        <f>IF('[1]p26'!$A$15&lt;&gt;0,'[1]p26'!$A$15,"")</f>
        <v>Doutor</v>
      </c>
      <c r="H32" s="17" t="str">
        <f>IF('[1]p26'!$B$15&lt;&gt;0,'[1]p26'!$B$15,"")</f>
        <v>Titular</v>
      </c>
      <c r="I32" s="18" t="str">
        <f>IF('[1]p26'!$C$15&lt;&gt;0,'[1]p26'!$C$15,"")</f>
        <v>Único</v>
      </c>
      <c r="J32" s="53">
        <f>IF('[1]p26'!$F$15&lt;&gt;0,'[1]p26'!$F$15,"")</f>
        <v>40</v>
      </c>
      <c r="K32" s="50" t="str">
        <f>IF('[1]p26'!$G$15&lt;&gt;0,'[1]p26'!$G$15,"")</f>
        <v>DE</v>
      </c>
      <c r="L32" s="508" t="str">
        <f>T('[1]p26'!$H$15:$J$15)</f>
        <v>Docente do Quadro Efetivo</v>
      </c>
      <c r="M32" s="509"/>
      <c r="N32" s="510"/>
      <c r="O32" s="19">
        <f>IF('[1]p26'!$D$15&lt;&gt;0,'[1]p26'!$D$15,"")</f>
        <v>31625</v>
      </c>
      <c r="P32" s="18" t="str">
        <f>IF('[1]p26'!$E$15&lt;&gt;0,'[1]p26'!$E$15,"")</f>
        <v>Transf.</v>
      </c>
      <c r="Q32" s="19">
        <f>IF('[1]p26'!$K$15&lt;&gt;0,'[1]p26'!$K$15,"")</f>
      </c>
      <c r="R32" s="49">
        <f>IF('[1]p26'!$L$15&lt;&gt;0,'[1]p26'!$L$15,"")</f>
      </c>
      <c r="S32" s="21" t="str">
        <f>IF('[1]p26'!$L$13&lt;&gt;0,'[1]p26'!$L$13,"")</f>
        <v>Ativa</v>
      </c>
    </row>
    <row r="33" spans="1:19" s="20" customFormat="1" ht="12.75">
      <c r="A33" s="21">
        <f>IF('[1]p27'!$C$13&gt;0,26,"")</f>
        <v>26</v>
      </c>
      <c r="B33" s="505" t="str">
        <f>T('[1]p27'!$C$13:$G$13)</f>
        <v>Marisa de Sales Monteiro</v>
      </c>
      <c r="C33" s="506" t="s">
        <v>224</v>
      </c>
      <c r="D33" s="506" t="s">
        <v>224</v>
      </c>
      <c r="E33" s="507" t="s">
        <v>224</v>
      </c>
      <c r="F33" s="21" t="str">
        <f>IF('[1]p27'!$J$13&gt;0,'[1]p27'!$J$13,"")</f>
        <v>0329262</v>
      </c>
      <c r="G33" s="17" t="str">
        <f>IF('[1]p27'!$A$15&lt;&gt;0,'[1]p27'!$A$15,"")</f>
        <v>Mestre</v>
      </c>
      <c r="H33" s="17" t="str">
        <f>IF('[1]p27'!$B$15&lt;&gt;0,'[1]p27'!$B$15,"")</f>
        <v>Adjunto</v>
      </c>
      <c r="I33" s="18" t="str">
        <f>IF('[1]p27'!$C$15&lt;&gt;0,'[1]p27'!$C$15,"")</f>
        <v>IV</v>
      </c>
      <c r="J33" s="53">
        <f>IF('[1]p27'!$F$15&lt;&gt;0,'[1]p27'!$F$15,"")</f>
        <v>40</v>
      </c>
      <c r="K33" s="50" t="str">
        <f>IF('[1]p27'!$G$15&lt;&gt;0,'[1]p27'!$G$15,"")</f>
        <v>DE</v>
      </c>
      <c r="L33" s="508" t="str">
        <f>T('[1]p27'!$H$15:$J$15)</f>
        <v>Docente do Quadro Efetivo</v>
      </c>
      <c r="M33" s="509"/>
      <c r="N33" s="510"/>
      <c r="O33" s="19">
        <f>IF('[1]p27'!$D$15&lt;&gt;0,'[1]p27'!$D$15,"")</f>
        <v>25206</v>
      </c>
      <c r="P33" s="18" t="str">
        <f>IF('[1]p27'!$E$15&lt;&gt;0,'[1]p27'!$E$15,"")</f>
        <v>Contrato</v>
      </c>
      <c r="Q33" s="19">
        <f>IF('[1]p27'!$K$15&lt;&gt;0,'[1]p27'!$K$15,"")</f>
      </c>
      <c r="R33" s="49">
        <f>IF('[1]p27'!$L$15&lt;&gt;0,'[1]p27'!$L$15,"")</f>
      </c>
      <c r="S33" s="21" t="str">
        <f>IF('[1]p27'!$L$13&lt;&gt;0,'[1]p27'!$L$13,"")</f>
        <v>Ativa</v>
      </c>
    </row>
    <row r="34" spans="1:19" s="20" customFormat="1" ht="12.75">
      <c r="A34" s="21">
        <f>IF('[1]p28'!$C$13&gt;0,27,"")</f>
        <v>27</v>
      </c>
      <c r="B34" s="505" t="str">
        <f>T('[1]p28'!$C$13:$G$13)</f>
        <v>Michelli Karinne Barros da Silva</v>
      </c>
      <c r="C34" s="506" t="s">
        <v>225</v>
      </c>
      <c r="D34" s="506" t="s">
        <v>225</v>
      </c>
      <c r="E34" s="507" t="s">
        <v>225</v>
      </c>
      <c r="F34" s="21" t="str">
        <f>IF('[1]p28'!$J$13&gt;0,'[1]p28'!$J$13,"")</f>
        <v>15462941</v>
      </c>
      <c r="G34" s="17" t="str">
        <f>IF('[1]p28'!$A$15&lt;&gt;0,'[1]p28'!$A$15,"")</f>
        <v>Doutor</v>
      </c>
      <c r="H34" s="17" t="str">
        <f>IF('[1]p28'!$B$15&lt;&gt;0,'[1]p28'!$B$15,"")</f>
        <v>Adjunto</v>
      </c>
      <c r="I34" s="18" t="str">
        <f>IF('[1]p28'!$C$15&lt;&gt;0,'[1]p28'!$C$15,"")</f>
        <v>I</v>
      </c>
      <c r="J34" s="53">
        <f>IF('[1]p28'!$F$15&lt;&gt;0,'[1]p28'!$F$15,"")</f>
        <v>40</v>
      </c>
      <c r="K34" s="50" t="str">
        <f>IF('[1]p28'!$G$15&lt;&gt;0,'[1]p28'!$G$15,"")</f>
        <v>DE</v>
      </c>
      <c r="L34" s="508" t="str">
        <f>T('[1]p28'!$H$15:$J$15)</f>
        <v>Docente em Estágio Probatório</v>
      </c>
      <c r="M34" s="509"/>
      <c r="N34" s="510"/>
      <c r="O34" s="19">
        <f>IF('[1]p28'!$D$15&lt;&gt;0,'[1]p28'!$D$15,"")</f>
        <v>38943</v>
      </c>
      <c r="P34" s="18" t="str">
        <f>IF('[1]p28'!$E$15&lt;&gt;0,'[1]p28'!$E$15,"")</f>
        <v>Concur.</v>
      </c>
      <c r="Q34" s="19">
        <f>IF('[1]p28'!$K$15&lt;&gt;0,'[1]p28'!$K$15,"")</f>
      </c>
      <c r="R34" s="49">
        <f>IF('[1]p28'!$L$15&lt;&gt;0,'[1]p28'!$L$15,"")</f>
      </c>
      <c r="S34" s="21" t="str">
        <f>IF('[1]p28'!$L$13&lt;&gt;0,'[1]p28'!$L$13,"")</f>
        <v>Ativa</v>
      </c>
    </row>
    <row r="35" spans="1:19" s="20" customFormat="1" ht="12.75">
      <c r="A35" s="21">
        <f>IF('[1]p29'!$C$13&gt;0,28,"")</f>
        <v>28</v>
      </c>
      <c r="B35" s="505" t="str">
        <f>T('[1]p29'!$C$13:$G$13)</f>
        <v>Miriam Costa</v>
      </c>
      <c r="C35" s="506" t="s">
        <v>198</v>
      </c>
      <c r="D35" s="506" t="s">
        <v>198</v>
      </c>
      <c r="E35" s="507" t="s">
        <v>198</v>
      </c>
      <c r="F35" s="21" t="str">
        <f>IF('[1]p29'!$J$13&gt;0,'[1]p29'!$J$13,"")</f>
        <v>03369780</v>
      </c>
      <c r="G35" s="17" t="str">
        <f>IF('[1]p29'!$A$15&lt;&gt;0,'[1]p29'!$A$15,"")</f>
        <v>Mestre</v>
      </c>
      <c r="H35" s="17" t="str">
        <f>IF('[1]p29'!$B$15&lt;&gt;0,'[1]p29'!$B$15,"")</f>
        <v>Adjunto</v>
      </c>
      <c r="I35" s="18" t="str">
        <f>IF('[1]p29'!$C$15&lt;&gt;0,'[1]p29'!$C$15,"")</f>
        <v>IV</v>
      </c>
      <c r="J35" s="53">
        <f>IF('[1]p29'!$F$15&lt;&gt;0,'[1]p29'!$F$15,"")</f>
        <v>40</v>
      </c>
      <c r="K35" s="50" t="str">
        <f>IF('[1]p29'!$G$15&lt;&gt;0,'[1]p29'!$G$15,"")</f>
        <v>DE</v>
      </c>
      <c r="L35" s="508" t="str">
        <f>T('[1]p29'!$H$15:$J$15)</f>
        <v>Docente do Quadro Efetivo</v>
      </c>
      <c r="M35" s="509"/>
      <c r="N35" s="510"/>
      <c r="O35" s="19">
        <f>IF('[1]p29'!$D$15&lt;&gt;0,'[1]p29'!$D$15,"")</f>
        <v>31625</v>
      </c>
      <c r="P35" s="18" t="str">
        <f>IF('[1]p29'!$E$15&lt;&gt;0,'[1]p29'!$E$15,"")</f>
        <v>Concur.</v>
      </c>
      <c r="Q35" s="19">
        <f>IF('[1]p29'!$K$15&lt;&gt;0,'[1]p29'!$K$15,"")</f>
      </c>
      <c r="R35" s="49">
        <f>IF('[1]p29'!$L$15&lt;&gt;0,'[1]p29'!$L$15,"")</f>
      </c>
      <c r="S35" s="21" t="str">
        <f>IF('[1]p29'!$L$13&lt;&gt;0,'[1]p29'!$L$13,"")</f>
        <v>Ativa</v>
      </c>
    </row>
    <row r="36" spans="1:19" s="20" customFormat="1" ht="12.75">
      <c r="A36" s="21">
        <f>IF('[1]p30'!$C$13&gt;0,29,"")</f>
        <v>29</v>
      </c>
      <c r="B36" s="505" t="str">
        <f>T('[1]p30'!$C$13:$G$13)</f>
        <v>Patrícia Batista Leal</v>
      </c>
      <c r="C36" s="506" t="s">
        <v>199</v>
      </c>
      <c r="D36" s="506" t="s">
        <v>199</v>
      </c>
      <c r="E36" s="507" t="s">
        <v>199</v>
      </c>
      <c r="F36" s="21" t="str">
        <f>IF('[1]p30'!$J$13&gt;0,'[1]p30'!$J$13,"")</f>
        <v>2337374-0</v>
      </c>
      <c r="G36" s="17" t="str">
        <f>IF('[1]p30'!$A$15&lt;&gt;0,'[1]p30'!$A$15,"")</f>
        <v>Mestre</v>
      </c>
      <c r="H36" s="17" t="str">
        <f>IF('[1]p30'!$B$15&lt;&gt;0,'[1]p30'!$B$15,"")</f>
        <v>Assistente</v>
      </c>
      <c r="I36" s="18" t="str">
        <f>IF('[1]p30'!$C$15&lt;&gt;0,'[1]p30'!$C$15,"")</f>
        <v>I</v>
      </c>
      <c r="J36" s="53">
        <f>IF('[1]p30'!$F$15&lt;&gt;0,'[1]p30'!$F$15,"")</f>
        <v>40</v>
      </c>
      <c r="K36" s="50" t="str">
        <f>IF('[1]p30'!$G$15&lt;&gt;0,'[1]p30'!$G$15,"")</f>
        <v>DE</v>
      </c>
      <c r="L36" s="508" t="str">
        <f>T('[1]p30'!$H$15:$J$15)</f>
        <v>Docente em Estágio Probatório</v>
      </c>
      <c r="M36" s="509"/>
      <c r="N36" s="510"/>
      <c r="O36" s="19">
        <f>IF('[1]p30'!$D$15&lt;&gt;0,'[1]p30'!$D$15,"")</f>
        <v>38707</v>
      </c>
      <c r="P36" s="18" t="str">
        <f>IF('[1]p30'!$E$15&lt;&gt;0,'[1]p30'!$E$15,"")</f>
        <v>Concur.</v>
      </c>
      <c r="Q36" s="19">
        <f>IF('[1]p30'!$K$15&lt;&gt;0,'[1]p30'!$K$15,"")</f>
      </c>
      <c r="R36" s="49">
        <f>IF('[1]p30'!$L$15&lt;&gt;0,'[1]p30'!$L$15,"")</f>
      </c>
      <c r="S36" s="21" t="str">
        <f>IF('[1]p30'!$L$13&lt;&gt;0,'[1]p30'!$L$13,"")</f>
        <v>Ativa</v>
      </c>
    </row>
    <row r="37" spans="1:19" s="20" customFormat="1" ht="12.75">
      <c r="A37" s="21">
        <f>IF('[1]p31'!$C$13&gt;0,30,"")</f>
        <v>30</v>
      </c>
      <c r="B37" s="505" t="str">
        <f>T('[1]p31'!$C$13:$G$13)</f>
        <v>Rosana Marques da Silva</v>
      </c>
      <c r="C37" s="506" t="s">
        <v>201</v>
      </c>
      <c r="D37" s="506" t="s">
        <v>201</v>
      </c>
      <c r="E37" s="507" t="s">
        <v>201</v>
      </c>
      <c r="F37" s="21" t="str">
        <f>IF('[1]p31'!$J$13&gt;0,'[1]p31'!$J$13,"")</f>
        <v>0335560-6</v>
      </c>
      <c r="G37" s="17" t="str">
        <f>IF('[1]p31'!$A$15&lt;&gt;0,'[1]p31'!$A$15,"")</f>
        <v>Doutor</v>
      </c>
      <c r="H37" s="17" t="str">
        <f>IF('[1]p31'!$B$15&lt;&gt;0,'[1]p31'!$B$15,"")</f>
        <v>Adjunto</v>
      </c>
      <c r="I37" s="18" t="str">
        <f>IF('[1]p31'!$C$15&lt;&gt;0,'[1]p31'!$C$15,"")</f>
        <v>IV</v>
      </c>
      <c r="J37" s="53">
        <f>IF('[1]p31'!$F$15&lt;&gt;0,'[1]p31'!$F$15,"")</f>
        <v>40</v>
      </c>
      <c r="K37" s="50" t="str">
        <f>IF('[1]p31'!$G$15&lt;&gt;0,'[1]p31'!$G$15,"")</f>
        <v>DE</v>
      </c>
      <c r="L37" s="508" t="str">
        <f>T('[1]p31'!$H$15:$J$15)</f>
        <v>Docente do Quadro Efetivo</v>
      </c>
      <c r="M37" s="509"/>
      <c r="N37" s="510"/>
      <c r="O37" s="19">
        <f>IF('[1]p31'!$D$15&lt;&gt;0,'[1]p31'!$D$15,"")</f>
        <v>30372</v>
      </c>
      <c r="P37" s="18" t="str">
        <f>IF('[1]p31'!$E$15&lt;&gt;0,'[1]p31'!$E$15,"")</f>
        <v>Concur.</v>
      </c>
      <c r="Q37" s="19">
        <f>IF('[1]p31'!$K$15&lt;&gt;0,'[1]p31'!$K$15,"")</f>
      </c>
      <c r="R37" s="49">
        <f>IF('[1]p31'!$L$15&lt;&gt;0,'[1]p31'!$L$15,"")</f>
      </c>
      <c r="S37" s="21" t="str">
        <f>IF('[1]p31'!$L$13&lt;&gt;0,'[1]p31'!$L$13,"")</f>
        <v>Ativa</v>
      </c>
    </row>
    <row r="38" spans="1:19" s="20" customFormat="1" ht="12.75">
      <c r="A38" s="21">
        <f>IF('[1]p32'!$C$13&gt;0,31,"")</f>
        <v>31</v>
      </c>
      <c r="B38" s="505" t="str">
        <f>T('[1]p32'!$C$13:$G$13)</f>
        <v>Rosângela Silveira do Nascimento</v>
      </c>
      <c r="C38" s="506" t="s">
        <v>202</v>
      </c>
      <c r="D38" s="506" t="s">
        <v>202</v>
      </c>
      <c r="E38" s="507" t="s">
        <v>202</v>
      </c>
      <c r="F38" s="21" t="str">
        <f>IF('[1]p32'!$J$13&gt;0,'[1]p32'!$J$13,"")</f>
        <v>1240960</v>
      </c>
      <c r="G38" s="17" t="str">
        <f>IF('[1]p32'!$A$15&lt;&gt;0,'[1]p32'!$A$15,"")</f>
        <v>Graduado</v>
      </c>
      <c r="H38" s="17" t="str">
        <f>IF('[1]p32'!$B$15&lt;&gt;0,'[1]p32'!$B$15,"")</f>
        <v>Auxiliar</v>
      </c>
      <c r="I38" s="18" t="str">
        <f>IF('[1]p32'!$C$15&lt;&gt;0,'[1]p32'!$C$15,"")</f>
        <v>II</v>
      </c>
      <c r="J38" s="53">
        <f>IF('[1]p32'!$F$15&lt;&gt;0,'[1]p32'!$F$15,"")</f>
        <v>40</v>
      </c>
      <c r="K38" s="50" t="str">
        <f>IF('[1]p32'!$G$15&lt;&gt;0,'[1]p32'!$G$15,"")</f>
        <v>DE</v>
      </c>
      <c r="L38" s="508" t="str">
        <f>T('[1]p32'!$H$15:$J$15)</f>
        <v>Docente do Quadro Efetivo</v>
      </c>
      <c r="M38" s="509"/>
      <c r="N38" s="510"/>
      <c r="O38" s="19">
        <f>IF('[1]p32'!$D$15&lt;&gt;0,'[1]p32'!$D$15,"")</f>
        <v>35671</v>
      </c>
      <c r="P38" s="18" t="str">
        <f>IF('[1]p32'!$E$15&lt;&gt;0,'[1]p32'!$E$15,"")</f>
        <v>Concur.</v>
      </c>
      <c r="Q38" s="19">
        <f>IF('[1]p32'!$K$15&lt;&gt;0,'[1]p32'!$K$15,"")</f>
      </c>
      <c r="R38" s="49">
        <f>IF('[1]p32'!$L$15&lt;&gt;0,'[1]p32'!$L$15,"")</f>
      </c>
      <c r="S38" s="21" t="str">
        <f>IF('[1]p32'!$L$13&lt;&gt;0,'[1]p32'!$L$13,"")</f>
        <v>Afastado</v>
      </c>
    </row>
    <row r="39" spans="1:19" s="20" customFormat="1" ht="12.75">
      <c r="A39" s="21">
        <f>IF('[1]p33'!$C$13&gt;0,32,"")</f>
        <v>32</v>
      </c>
      <c r="B39" s="505" t="str">
        <f>T('[1]p33'!$C$13:$G$13)</f>
        <v>Sérgio Mota Alves</v>
      </c>
      <c r="C39" s="506" t="s">
        <v>209</v>
      </c>
      <c r="D39" s="506" t="s">
        <v>209</v>
      </c>
      <c r="E39" s="507" t="s">
        <v>209</v>
      </c>
      <c r="F39" s="21" t="str">
        <f>IF('[1]p33'!$J$13&gt;0,'[1]p33'!$J$13,"")</f>
        <v>3134699-3</v>
      </c>
      <c r="G39" s="17" t="str">
        <f>IF('[1]p33'!$A$15&lt;&gt;0,'[1]p33'!$A$15,"")</f>
        <v>Doutor</v>
      </c>
      <c r="H39" s="17" t="str">
        <f>IF('[1]p33'!$B$15&lt;&gt;0,'[1]p33'!$B$15,"")</f>
        <v>Adjunto</v>
      </c>
      <c r="I39" s="18" t="str">
        <f>IF('[1]p33'!$C$15&lt;&gt;0,'[1]p33'!$C$15,"")</f>
        <v>I</v>
      </c>
      <c r="J39" s="53">
        <f>IF('[1]p33'!$F$15&lt;&gt;0,'[1]p33'!$F$15,"")</f>
        <v>40</v>
      </c>
      <c r="K39" s="50" t="str">
        <f>IF('[1]p33'!$G$15&lt;&gt;0,'[1]p33'!$G$15,"")</f>
        <v>DE</v>
      </c>
      <c r="L39" s="508" t="str">
        <f>T('[1]p33'!$H$15:$J$15)</f>
        <v>Docente do Quadro Efetivo</v>
      </c>
      <c r="M39" s="509"/>
      <c r="N39" s="510"/>
      <c r="O39" s="19">
        <f>IF('[1]p33'!$D$15&lt;&gt;0,'[1]p33'!$D$15,"")</f>
        <v>37371</v>
      </c>
      <c r="P39" s="18" t="str">
        <f>IF('[1]p33'!$E$15&lt;&gt;0,'[1]p33'!$E$15,"")</f>
        <v>Concur.</v>
      </c>
      <c r="Q39" s="19">
        <f>IF('[1]p33'!$K$15&lt;&gt;0,'[1]p33'!$K$15,"")</f>
      </c>
      <c r="R39" s="49">
        <f>IF('[1]p33'!$L$15&lt;&gt;0,'[1]p33'!$L$15,"")</f>
      </c>
      <c r="S39" s="21" t="str">
        <f>IF('[1]p33'!$L$13&lt;&gt;0,'[1]p33'!$L$13,"")</f>
        <v>Afastado</v>
      </c>
    </row>
    <row r="40" spans="1:19" s="20" customFormat="1" ht="12.75">
      <c r="A40" s="21">
        <f>IF('[1]p34'!$C$13&gt;0,33,"")</f>
        <v>33</v>
      </c>
      <c r="B40" s="505" t="str">
        <f>T('[1]p34'!$C$13:$G$13)</f>
        <v>Vandik Estevam Barbosa</v>
      </c>
      <c r="C40" s="506" t="s">
        <v>213</v>
      </c>
      <c r="D40" s="506" t="s">
        <v>213</v>
      </c>
      <c r="E40" s="507" t="s">
        <v>213</v>
      </c>
      <c r="F40" s="21" t="str">
        <f>IF('[1]p34'!$J$13&gt;0,'[1]p34'!$J$13,"")</f>
        <v>0330796-2</v>
      </c>
      <c r="G40" s="17" t="str">
        <f>IF('[1]p34'!$A$15&lt;&gt;0,'[1]p34'!$A$15,"")</f>
        <v>Mestre</v>
      </c>
      <c r="H40" s="17" t="str">
        <f>IF('[1]p34'!$B$15&lt;&gt;0,'[1]p34'!$B$15,"")</f>
        <v>Adjunto</v>
      </c>
      <c r="I40" s="18" t="str">
        <f>IF('[1]p34'!$C$15&lt;&gt;0,'[1]p34'!$C$15,"")</f>
        <v>IV</v>
      </c>
      <c r="J40" s="53">
        <f>IF('[1]p34'!$F$15&lt;&gt;0,'[1]p34'!$F$15,"")</f>
        <v>40</v>
      </c>
      <c r="K40" s="50" t="str">
        <f>IF('[1]p34'!$G$15&lt;&gt;0,'[1]p34'!$G$15,"")</f>
        <v>DE</v>
      </c>
      <c r="L40" s="508" t="str">
        <f>T('[1]p34'!$H$15:$J$15)</f>
        <v>Docente do Quadro Efetivo</v>
      </c>
      <c r="M40" s="509"/>
      <c r="N40" s="510"/>
      <c r="O40" s="19">
        <f>IF('[1]p34'!$D$15&lt;&gt;0,'[1]p34'!$D$15,"")</f>
        <v>28369</v>
      </c>
      <c r="P40" s="18" t="str">
        <f>IF('[1]p34'!$E$15&lt;&gt;0,'[1]p34'!$E$15,"")</f>
        <v>Contrato</v>
      </c>
      <c r="Q40" s="19">
        <f>IF('[1]p34'!$K$15&lt;&gt;0,'[1]p34'!$K$15,"")</f>
      </c>
      <c r="R40" s="49">
        <f>IF('[1]p34'!$L$15&lt;&gt;0,'[1]p34'!$L$15,"")</f>
      </c>
      <c r="S40" s="21" t="str">
        <f>IF('[1]p34'!$L$13&lt;&gt;0,'[1]p34'!$L$13,"")</f>
        <v>Ativa</v>
      </c>
    </row>
    <row r="41" spans="1:19" s="20" customFormat="1" ht="12.75">
      <c r="A41" s="21">
        <f>IF('[1]p35'!$C$13&gt;0,34,"")</f>
        <v>34</v>
      </c>
      <c r="B41" s="505" t="str">
        <f>T('[1]p35'!$C$13:$G$13)</f>
        <v>Vanio Fragoso de Melo</v>
      </c>
      <c r="C41" s="506" t="s">
        <v>213</v>
      </c>
      <c r="D41" s="506" t="s">
        <v>213</v>
      </c>
      <c r="E41" s="507" t="s">
        <v>213</v>
      </c>
      <c r="F41" s="21" t="str">
        <f>IF('[1]p35'!$J$13&gt;0,'[1]p35'!$J$13,"")</f>
        <v>11964764</v>
      </c>
      <c r="G41" s="17" t="str">
        <f>IF('[1]p35'!$A$15&lt;&gt;0,'[1]p35'!$A$15,"")</f>
        <v>Doutor</v>
      </c>
      <c r="H41" s="17" t="str">
        <f>IF('[1]p35'!$B$15&lt;&gt;0,'[1]p35'!$B$15,"")</f>
        <v>Adjunto</v>
      </c>
      <c r="I41" s="18" t="str">
        <f>IF('[1]p35'!$C$15&lt;&gt;0,'[1]p35'!$C$15,"")</f>
        <v>I</v>
      </c>
      <c r="J41" s="53">
        <f>IF('[1]p35'!$F$15&lt;&gt;0,'[1]p35'!$F$15,"")</f>
        <v>40</v>
      </c>
      <c r="K41" s="50" t="str">
        <f>IF('[1]p35'!$G$15&lt;&gt;0,'[1]p35'!$G$15,"")</f>
        <v>DE</v>
      </c>
      <c r="L41" s="508" t="str">
        <f>T('[1]p35'!$H$15:$J$15)</f>
        <v>Docente do Quadro Efetivo</v>
      </c>
      <c r="M41" s="509"/>
      <c r="N41" s="510"/>
      <c r="O41" s="19">
        <f>IF('[1]p35'!$D$15&lt;&gt;0,'[1]p35'!$D$15,"")</f>
        <v>35172</v>
      </c>
      <c r="P41" s="18" t="str">
        <f>IF('[1]p35'!$E$15&lt;&gt;0,'[1]p35'!$E$15,"")</f>
        <v>Concur.</v>
      </c>
      <c r="Q41" s="19">
        <f>IF('[1]p35'!$K$15&lt;&gt;0,'[1]p35'!$K$15,"")</f>
      </c>
      <c r="R41" s="49">
        <f>IF('[1]p35'!$L$15&lt;&gt;0,'[1]p35'!$L$15,"")</f>
      </c>
      <c r="S41" s="21" t="str">
        <f>IF('[1]p35'!$L$13&lt;&gt;0,'[1]p35'!$L$13,"")</f>
        <v>Ativa</v>
      </c>
    </row>
    <row r="42" spans="1:19" s="20" customFormat="1" ht="12.75">
      <c r="A42" s="21">
        <f>IF('[1]p36'!$C$13&gt;0,35,"")</f>
        <v>35</v>
      </c>
      <c r="B42" s="505" t="str">
        <f>T('[1]p36'!$C$13:$G$13)</f>
        <v>Antonio Gomes Nunes</v>
      </c>
      <c r="C42" s="506" t="s">
        <v>213</v>
      </c>
      <c r="D42" s="506" t="s">
        <v>213</v>
      </c>
      <c r="E42" s="507" t="s">
        <v>213</v>
      </c>
      <c r="F42" s="21" t="str">
        <f>IF('[1]p36'!$J$13&gt;0,'[1]p36'!$J$13,"")</f>
        <v>1412720-1</v>
      </c>
      <c r="G42" s="17" t="str">
        <f>IF('[1]p36'!$A$15&lt;&gt;0,'[1]p36'!$A$15,"")</f>
        <v>Graduado</v>
      </c>
      <c r="H42" s="17" t="str">
        <f>IF('[1]p36'!$B$15&lt;&gt;0,'[1]p36'!$B$15,"")</f>
        <v>Auxiliar</v>
      </c>
      <c r="I42" s="18" t="str">
        <f>IF('[1]p36'!$C$15&lt;&gt;0,'[1]p36'!$C$15,"")</f>
        <v>I</v>
      </c>
      <c r="J42" s="53">
        <f>IF('[1]p36'!$F$15&lt;&gt;0,'[1]p36'!$F$15,"")</f>
        <v>40</v>
      </c>
      <c r="K42" s="50" t="str">
        <f>IF('[1]p36'!$G$15&lt;&gt;0,'[1]p36'!$G$15,"")</f>
        <v>TP</v>
      </c>
      <c r="L42" s="508" t="str">
        <f>T('[1]p36'!$H$15:$J$15)</f>
        <v>Docente Substituto</v>
      </c>
      <c r="M42" s="509"/>
      <c r="N42" s="510"/>
      <c r="O42" s="19">
        <f>IF('[1]p36'!$D$15&lt;&gt;0,'[1]p36'!$D$15,"")</f>
        <v>37749</v>
      </c>
      <c r="P42" s="18" t="str">
        <f>IF('[1]p36'!$E$15&lt;&gt;0,'[1]p36'!$E$15,"")</f>
        <v>Concur.</v>
      </c>
      <c r="Q42" s="19">
        <f>IF('[1]p36'!$K$15&lt;&gt;0,'[1]p36'!$K$15,"")</f>
        <v>39161</v>
      </c>
      <c r="R42" s="49" t="str">
        <f>IF('[1]p36'!$L$15&lt;&gt;0,'[1]p36'!$L$15,"")</f>
        <v>Fim Contr.</v>
      </c>
      <c r="S42" s="21" t="str">
        <f>IF('[1]p36'!$L$13&lt;&gt;0,'[1]p36'!$L$13,"")</f>
        <v>Ativa</v>
      </c>
    </row>
    <row r="43" spans="1:19" s="20" customFormat="1" ht="12.75">
      <c r="A43" s="21">
        <f>IF('[1]p37'!$C$13&gt;0,36,"")</f>
        <v>36</v>
      </c>
      <c r="B43" s="505" t="str">
        <f>T('[1]p37'!$C$13:$G$13)</f>
        <v>Cícero Januário Guimarães </v>
      </c>
      <c r="C43" s="506" t="s">
        <v>218</v>
      </c>
      <c r="D43" s="506" t="s">
        <v>218</v>
      </c>
      <c r="E43" s="507" t="s">
        <v>218</v>
      </c>
      <c r="F43" s="21" t="str">
        <f>IF('[1]p37'!$J$13&gt;0,'[1]p37'!$J$13,"")</f>
        <v>1541942</v>
      </c>
      <c r="G43" s="17" t="str">
        <f>IF('[1]p37'!$A$15&lt;&gt;0,'[1]p37'!$A$15,"")</f>
        <v>Mestre</v>
      </c>
      <c r="H43" s="17" t="str">
        <f>IF('[1]p37'!$B$15&lt;&gt;0,'[1]p37'!$B$15,"")</f>
        <v>Assistente</v>
      </c>
      <c r="I43" s="18" t="str">
        <f>IF('[1]p37'!$C$15&lt;&gt;0,'[1]p37'!$C$15,"")</f>
        <v>I</v>
      </c>
      <c r="J43" s="53">
        <f>IF('[1]p37'!$F$15&lt;&gt;0,'[1]p37'!$F$15,"")</f>
        <v>40</v>
      </c>
      <c r="K43" s="50" t="str">
        <f>IF('[1]p37'!$G$15&lt;&gt;0,'[1]p37'!$G$15,"")</f>
        <v>TP</v>
      </c>
      <c r="L43" s="508" t="str">
        <f>T('[1]p37'!$H$15:$J$15)</f>
        <v>Docente Substituto</v>
      </c>
      <c r="M43" s="509"/>
      <c r="N43" s="510"/>
      <c r="O43" s="19">
        <f>IF('[1]p37'!$D$15&lt;&gt;0,'[1]p37'!$D$15,"")</f>
        <v>38902</v>
      </c>
      <c r="P43" s="18" t="str">
        <f>IF('[1]p37'!$E$15&lt;&gt;0,'[1]p37'!$E$15,"")</f>
        <v>Concur.</v>
      </c>
      <c r="Q43" s="19">
        <f>IF('[1]p37'!$K$15&lt;&gt;0,'[1]p37'!$K$15,"")</f>
      </c>
      <c r="R43" s="49">
        <f>IF('[1]p37'!$L$15&lt;&gt;0,'[1]p37'!$L$15,"")</f>
      </c>
      <c r="S43" s="21" t="str">
        <f>IF('[1]p37'!$L$13&lt;&gt;0,'[1]p37'!$L$13,"")</f>
        <v>Ativa</v>
      </c>
    </row>
    <row r="44" spans="1:19" s="20" customFormat="1" ht="12.75">
      <c r="A44" s="21">
        <f>IF('[1]p38'!$C$13&gt;0,37,"")</f>
        <v>37</v>
      </c>
      <c r="B44" s="505" t="str">
        <f>T('[1]p38'!$C$13:$G$13)</f>
        <v>Guilherme Luiz O Neto</v>
      </c>
      <c r="C44" s="506" t="s">
        <v>221</v>
      </c>
      <c r="D44" s="506" t="s">
        <v>221</v>
      </c>
      <c r="E44" s="507" t="s">
        <v>221</v>
      </c>
      <c r="F44" s="21" t="str">
        <f>IF('[1]p38'!$J$13&gt;0,'[1]p38'!$J$13,"")</f>
        <v>01541136</v>
      </c>
      <c r="G44" s="17" t="str">
        <f>IF('[1]p38'!$A$15&lt;&gt;0,'[1]p38'!$A$15,"")</f>
        <v>Graduado</v>
      </c>
      <c r="H44" s="17" t="str">
        <f>IF('[1]p38'!$B$15&lt;&gt;0,'[1]p38'!$B$15,"")</f>
        <v>Auxiliar</v>
      </c>
      <c r="I44" s="18" t="str">
        <f>IF('[1]p38'!$C$15&lt;&gt;0,'[1]p38'!$C$15,"")</f>
        <v>III</v>
      </c>
      <c r="J44" s="53">
        <f>IF('[1]p38'!$F$15&lt;&gt;0,'[1]p38'!$F$15,"")</f>
        <v>40</v>
      </c>
      <c r="K44" s="50" t="str">
        <f>IF('[1]p38'!$G$15&lt;&gt;0,'[1]p38'!$G$15,"")</f>
        <v>TP</v>
      </c>
      <c r="L44" s="508" t="str">
        <f>T('[1]p38'!$H$15:$J$15)</f>
        <v>Docente Substituto</v>
      </c>
      <c r="M44" s="509"/>
      <c r="N44" s="510"/>
      <c r="O44" s="19">
        <f>IF('[1]p38'!$D$15&lt;&gt;0,'[1]p38'!$D$15,"")</f>
        <v>38902</v>
      </c>
      <c r="P44" s="18" t="str">
        <f>IF('[1]p38'!$E$15&lt;&gt;0,'[1]p38'!$E$15,"")</f>
        <v>Contrato</v>
      </c>
      <c r="Q44" s="19">
        <f>IF('[1]p38'!$K$15&lt;&gt;0,'[1]p38'!$K$15,"")</f>
      </c>
      <c r="R44" s="49">
        <f>IF('[1]p38'!$L$15&lt;&gt;0,'[1]p38'!$L$15,"")</f>
      </c>
      <c r="S44" s="21" t="str">
        <f>IF('[1]p38'!$L$13&lt;&gt;0,'[1]p38'!$L$13,"")</f>
        <v>Ativa</v>
      </c>
    </row>
    <row r="45" spans="1:19" s="20" customFormat="1" ht="12.75">
      <c r="A45" s="21">
        <f>IF('[1]p39'!$C$13&gt;0,38,"")</f>
        <v>38</v>
      </c>
      <c r="B45" s="505" t="str">
        <f>T('[1]p39'!$C$13:$G$13)</f>
        <v>Ivaldo Maciel de Brito</v>
      </c>
      <c r="C45" s="506" t="s">
        <v>226</v>
      </c>
      <c r="D45" s="506" t="s">
        <v>226</v>
      </c>
      <c r="E45" s="507" t="s">
        <v>226</v>
      </c>
      <c r="F45" s="21" t="str">
        <f>IF('[1]p39'!$J$13&gt;0,'[1]p39'!$J$13,"")</f>
        <v>7334047-1</v>
      </c>
      <c r="G45" s="17" t="str">
        <f>IF('[1]p39'!$A$15&lt;&gt;0,'[1]p39'!$A$15,"")</f>
        <v>Graduado</v>
      </c>
      <c r="H45" s="17" t="str">
        <f>IF('[1]p39'!$B$15&lt;&gt;0,'[1]p39'!$B$15,"")</f>
        <v>Auxiliar</v>
      </c>
      <c r="I45" s="18" t="str">
        <f>IF('[1]p39'!$C$15&lt;&gt;0,'[1]p39'!$C$15,"")</f>
        <v>I</v>
      </c>
      <c r="J45" s="53">
        <f>IF('[1]p39'!$F$15&lt;&gt;0,'[1]p39'!$F$15,"")</f>
        <v>40</v>
      </c>
      <c r="K45" s="50" t="str">
        <f>IF('[1]p39'!$G$15&lt;&gt;0,'[1]p39'!$G$15,"")</f>
        <v>TP</v>
      </c>
      <c r="L45" s="508" t="str">
        <f>T('[1]p39'!$H$15:$J$15)</f>
        <v>Docente Substituto</v>
      </c>
      <c r="M45" s="509"/>
      <c r="N45" s="510"/>
      <c r="O45" s="19">
        <f>IF('[1]p39'!$D$15&lt;&gt;0,'[1]p39'!$D$15,"")</f>
        <v>38399</v>
      </c>
      <c r="P45" s="18" t="str">
        <f>IF('[1]p39'!$E$15&lt;&gt;0,'[1]p39'!$E$15,"")</f>
        <v>Concur.</v>
      </c>
      <c r="Q45" s="19">
        <f>IF('[1]p39'!$K$15&lt;&gt;0,'[1]p39'!$K$15,"")</f>
        <v>39128</v>
      </c>
      <c r="R45" s="49" t="str">
        <f>IF('[1]p39'!$L$15&lt;&gt;0,'[1]p39'!$L$15,"")</f>
        <v>Fim Contr.</v>
      </c>
      <c r="S45" s="21" t="str">
        <f>IF('[1]p39'!$L$13&lt;&gt;0,'[1]p39'!$L$13,"")</f>
        <v>Ativa</v>
      </c>
    </row>
    <row r="46" spans="1:19" s="20" customFormat="1" ht="12.75">
      <c r="A46" s="21">
        <f>IF('[1]p40'!$C$13&gt;0,39,"")</f>
        <v>39</v>
      </c>
      <c r="B46" s="505" t="str">
        <f>T('[1]p40'!$C$13:$G$13)</f>
        <v>José Iraponil Costa Lima</v>
      </c>
      <c r="C46" s="506" t="s">
        <v>218</v>
      </c>
      <c r="D46" s="506" t="s">
        <v>218</v>
      </c>
      <c r="E46" s="507" t="s">
        <v>218</v>
      </c>
      <c r="F46" s="21" t="str">
        <f>IF('[1]p40'!$J$13&gt;0,'[1]p40'!$J$13,"")</f>
        <v>1503651-9</v>
      </c>
      <c r="G46" s="17" t="str">
        <f>IF('[1]p40'!$A$15&lt;&gt;0,'[1]p40'!$A$15,"")</f>
        <v>Especialista</v>
      </c>
      <c r="H46" s="17" t="str">
        <f>IF('[1]p40'!$B$15&lt;&gt;0,'[1]p40'!$B$15,"")</f>
        <v>Auxiliar</v>
      </c>
      <c r="I46" s="18" t="str">
        <f>IF('[1]p40'!$C$15&lt;&gt;0,'[1]p40'!$C$15,"")</f>
        <v>I</v>
      </c>
      <c r="J46" s="53">
        <f>IF('[1]p40'!$F$15&lt;&gt;0,'[1]p40'!$F$15,"")</f>
        <v>40</v>
      </c>
      <c r="K46" s="50" t="str">
        <f>IF('[1]p40'!$G$15&lt;&gt;0,'[1]p40'!$G$15,"")</f>
        <v>TP</v>
      </c>
      <c r="L46" s="508" t="str">
        <f>T('[1]p40'!$H$15:$J$15)</f>
        <v>Docente Substituto</v>
      </c>
      <c r="M46" s="509"/>
      <c r="N46" s="510"/>
      <c r="O46" s="19">
        <f>IF('[1]p40'!$D$15&lt;&gt;0,'[1]p40'!$D$15,"")</f>
        <v>38565</v>
      </c>
      <c r="P46" s="18" t="str">
        <f>IF('[1]p40'!$E$15&lt;&gt;0,'[1]p40'!$E$15,"")</f>
        <v>Concur.</v>
      </c>
      <c r="Q46" s="19">
        <f>IF('[1]p40'!$K$15&lt;&gt;0,'[1]p40'!$K$15,"")</f>
      </c>
      <c r="R46" s="49">
        <f>IF('[1]p40'!$L$15&lt;&gt;0,'[1]p40'!$L$15,"")</f>
      </c>
      <c r="S46" s="21" t="str">
        <f>IF('[1]p40'!$L$13&lt;&gt;0,'[1]p40'!$L$13,"")</f>
        <v>Ativa</v>
      </c>
    </row>
    <row r="47" spans="1:19" s="20" customFormat="1" ht="12.75">
      <c r="A47" s="21">
        <f>IF('[1]p41'!$C$13&gt;0,40,"")</f>
        <v>40</v>
      </c>
      <c r="B47" s="505" t="str">
        <f>T('[1]p41'!$C$13:$G$13)</f>
        <v>José Vieira Alves</v>
      </c>
      <c r="C47" s="506" t="s">
        <v>221</v>
      </c>
      <c r="D47" s="506" t="s">
        <v>221</v>
      </c>
      <c r="E47" s="507" t="s">
        <v>221</v>
      </c>
      <c r="F47" s="21" t="str">
        <f>IF('[1]p41'!$J$13&gt;0,'[1]p41'!$J$13,"")</f>
        <v>8330862</v>
      </c>
      <c r="G47" s="17" t="str">
        <f>IF('[1]p41'!$A$15&lt;&gt;0,'[1]p41'!$A$15,"")</f>
        <v>Mestre</v>
      </c>
      <c r="H47" s="17" t="str">
        <f>IF('[1]p41'!$B$15&lt;&gt;0,'[1]p41'!$B$15,"")</f>
        <v>Assistente</v>
      </c>
      <c r="I47" s="18" t="str">
        <f>IF('[1]p41'!$C$15&lt;&gt;0,'[1]p41'!$C$15,"")</f>
        <v>I</v>
      </c>
      <c r="J47" s="53">
        <f>IF('[1]p41'!$F$15&lt;&gt;0,'[1]p41'!$F$15,"")</f>
        <v>40</v>
      </c>
      <c r="K47" s="50" t="str">
        <f>IF('[1]p41'!$G$15&lt;&gt;0,'[1]p41'!$G$15,"")</f>
        <v>TP</v>
      </c>
      <c r="L47" s="508" t="str">
        <f>T('[1]p41'!$H$15:$J$15)</f>
        <v>Docente Substituto</v>
      </c>
      <c r="M47" s="509"/>
      <c r="N47" s="510"/>
      <c r="O47" s="19">
        <f>IF('[1]p41'!$D$15&lt;&gt;0,'[1]p41'!$D$15,"")</f>
        <v>38902</v>
      </c>
      <c r="P47" s="18" t="str">
        <f>IF('[1]p41'!$E$15&lt;&gt;0,'[1]p41'!$E$15,"")</f>
        <v>Concur.</v>
      </c>
      <c r="Q47" s="19">
        <f>IF('[1]p41'!$K$15&lt;&gt;0,'[1]p41'!$K$15,"")</f>
      </c>
      <c r="R47" s="49">
        <f>IF('[1]p41'!$L$15&lt;&gt;0,'[1]p41'!$L$15,"")</f>
      </c>
      <c r="S47" s="21" t="str">
        <f>IF('[1]p41'!$L$13&lt;&gt;0,'[1]p41'!$L$13,"")</f>
        <v>Ativa</v>
      </c>
    </row>
    <row r="48" spans="1:19" s="20" customFormat="1" ht="12.75">
      <c r="A48" s="21">
        <f>IF('[1]p42'!$C$13&gt;0,41,"")</f>
        <v>41</v>
      </c>
      <c r="B48" s="505" t="str">
        <f>T('[1]p42'!$C$13:$G$13)</f>
        <v>Juliana Aragão de Araújo</v>
      </c>
      <c r="C48" s="506" t="s">
        <v>226</v>
      </c>
      <c r="D48" s="506" t="s">
        <v>226</v>
      </c>
      <c r="E48" s="507" t="s">
        <v>226</v>
      </c>
      <c r="F48" s="21" t="str">
        <f>IF('[1]p42'!$J$13&gt;0,'[1]p42'!$J$13,"")</f>
        <v>2354783-7</v>
      </c>
      <c r="G48" s="17" t="str">
        <f>IF('[1]p42'!$A$15&lt;&gt;0,'[1]p42'!$A$15,"")</f>
        <v>Mestre</v>
      </c>
      <c r="H48" s="17" t="str">
        <f>IF('[1]p42'!$B$15&lt;&gt;0,'[1]p42'!$B$15,"")</f>
        <v>Assistente</v>
      </c>
      <c r="I48" s="18" t="str">
        <f>IF('[1]p42'!$C$15&lt;&gt;0,'[1]p42'!$C$15,"")</f>
        <v>I</v>
      </c>
      <c r="J48" s="53">
        <f>IF('[1]p42'!$F$15&lt;&gt;0,'[1]p42'!$F$15,"")</f>
        <v>40</v>
      </c>
      <c r="K48" s="50" t="str">
        <f>IF('[1]p42'!$G$15&lt;&gt;0,'[1]p42'!$G$15,"")</f>
        <v>TP</v>
      </c>
      <c r="L48" s="508" t="str">
        <f>T('[1]p42'!$H$15:$J$15)</f>
        <v>Docente Substituto</v>
      </c>
      <c r="M48" s="509"/>
      <c r="N48" s="510"/>
      <c r="O48" s="19">
        <f>IF('[1]p42'!$D$15&lt;&gt;0,'[1]p42'!$D$15,"")</f>
        <v>38565</v>
      </c>
      <c r="P48" s="18" t="str">
        <f>IF('[1]p42'!$E$15&lt;&gt;0,'[1]p42'!$E$15,"")</f>
        <v>Concur.</v>
      </c>
      <c r="Q48" s="19">
        <f>IF('[1]p42'!$K$15&lt;&gt;0,'[1]p42'!$K$15,"")</f>
      </c>
      <c r="R48" s="49">
        <f>IF('[1]p42'!$L$15&lt;&gt;0,'[1]p42'!$L$15,"")</f>
      </c>
      <c r="S48" s="21" t="str">
        <f>IF('[1]p42'!$L$13&lt;&gt;0,'[1]p42'!$L$13,"")</f>
        <v>Ativa</v>
      </c>
    </row>
    <row r="49" spans="1:19" s="20" customFormat="1" ht="12.75">
      <c r="A49" s="21">
        <f>IF('[1]p43'!$C$13&gt;0,42,"")</f>
        <v>42</v>
      </c>
      <c r="B49" s="505" t="str">
        <f>T('[1]p43'!$C$13:$G$13)</f>
        <v>Rosângela da Silva Figueredo</v>
      </c>
      <c r="C49" s="506" t="e">
        <v>#REF!</v>
      </c>
      <c r="D49" s="506" t="e">
        <v>#REF!</v>
      </c>
      <c r="E49" s="507" t="e">
        <v>#REF!</v>
      </c>
      <c r="F49" s="21" t="str">
        <f>IF('[1]p43'!$J$13&gt;0,'[1]p43'!$J$13,"")</f>
        <v>2436471-0</v>
      </c>
      <c r="G49" s="17" t="str">
        <f>IF('[1]p43'!$A$15&lt;&gt;0,'[1]p43'!$A$15,"")</f>
        <v>Mestre</v>
      </c>
      <c r="H49" s="17" t="str">
        <f>IF('[1]p43'!$B$15&lt;&gt;0,'[1]p43'!$B$15,"")</f>
        <v>Auxiliar</v>
      </c>
      <c r="I49" s="18" t="str">
        <f>IF('[1]p43'!$C$15&lt;&gt;0,'[1]p43'!$C$15,"")</f>
        <v>I</v>
      </c>
      <c r="J49" s="53">
        <f>IF('[1]p43'!$F$15&lt;&gt;0,'[1]p43'!$F$15,"")</f>
        <v>40</v>
      </c>
      <c r="K49" s="50" t="str">
        <f>IF('[1]p43'!$G$15&lt;&gt;0,'[1]p43'!$G$15,"")</f>
        <v>DE</v>
      </c>
      <c r="L49" s="508" t="str">
        <f>T('[1]p43'!$H$15:$J$15)</f>
        <v>Docente Substituto</v>
      </c>
      <c r="M49" s="509"/>
      <c r="N49" s="510"/>
      <c r="O49" s="19">
        <f>IF('[1]p43'!$D$15&lt;&gt;0,'[1]p43'!$D$15,"")</f>
        <v>37946</v>
      </c>
      <c r="P49" s="18" t="str">
        <f>IF('[1]p43'!$E$15&lt;&gt;0,'[1]p43'!$E$15,"")</f>
        <v>Concur.</v>
      </c>
      <c r="Q49" s="19">
        <f>IF('[1]p43'!$K$15&lt;&gt;0,'[1]p43'!$K$15,"")</f>
      </c>
      <c r="R49" s="49">
        <f>IF('[1]p43'!$L$15&lt;&gt;0,'[1]p43'!$L$15,"")</f>
      </c>
      <c r="S49" s="21" t="str">
        <f>IF('[1]p43'!$L$13&lt;&gt;0,'[1]p43'!$L$13,"")</f>
        <v>Ativa</v>
      </c>
    </row>
    <row r="50" spans="1:19" s="20" customFormat="1" ht="12.75">
      <c r="A50" s="21">
        <f>IF('[1]p44'!$C$13&gt;0,43,"")</f>
        <v>43</v>
      </c>
      <c r="B50" s="505" t="str">
        <f>T('[1]p44'!$C$13:$G$13)</f>
        <v>Tatiana Rocha de Souza</v>
      </c>
      <c r="C50" s="506" t="e">
        <v>#REF!</v>
      </c>
      <c r="D50" s="506" t="e">
        <v>#REF!</v>
      </c>
      <c r="E50" s="507" t="e">
        <v>#REF!</v>
      </c>
      <c r="F50" s="21" t="str">
        <f>IF('[1]p44'!$J$13&gt;0,'[1]p44'!$J$13,"")</f>
        <v>1521505-7</v>
      </c>
      <c r="G50" s="17" t="str">
        <f>IF('[1]p44'!$A$15&lt;&gt;0,'[1]p44'!$A$15,"")</f>
        <v>Mestre</v>
      </c>
      <c r="H50" s="17" t="str">
        <f>IF('[1]p44'!$B$15&lt;&gt;0,'[1]p44'!$B$15,"")</f>
        <v>Assistente</v>
      </c>
      <c r="I50" s="18" t="str">
        <f>IF('[1]p44'!$C$15&lt;&gt;0,'[1]p44'!$C$15,"")</f>
        <v>I</v>
      </c>
      <c r="J50" s="53">
        <f>IF('[1]p44'!$F$15&lt;&gt;0,'[1]p44'!$F$15,"")</f>
        <v>40</v>
      </c>
      <c r="K50" s="50" t="str">
        <f>IF('[1]p44'!$G$15&lt;&gt;0,'[1]p44'!$G$15,"")</f>
        <v>DE</v>
      </c>
      <c r="L50" s="508" t="str">
        <f>T('[1]p44'!$H$15:$J$15)</f>
        <v>Docente Substituto</v>
      </c>
      <c r="M50" s="509"/>
      <c r="N50" s="510"/>
      <c r="O50" s="19">
        <f>IF('[1]p44'!$D$15&lt;&gt;0,'[1]p44'!$D$15,"")</f>
        <v>37950</v>
      </c>
      <c r="P50" s="18" t="str">
        <f>IF('[1]p44'!$E$15&lt;&gt;0,'[1]p44'!$E$15,"")</f>
        <v>Concur.</v>
      </c>
      <c r="Q50" s="19">
        <f>IF('[1]p44'!$K$15&lt;&gt;0,'[1]p44'!$K$15,"")</f>
      </c>
      <c r="R50" s="49">
        <f>IF('[1]p44'!$L$15&lt;&gt;0,'[1]p44'!$L$15,"")</f>
      </c>
      <c r="S50" s="21" t="str">
        <f>IF('[1]p44'!$L$13&lt;&gt;0,'[1]p44'!$L$13,"")</f>
        <v>Ativa</v>
      </c>
    </row>
    <row r="51" spans="1:17" s="9" customFormat="1" ht="12.75">
      <c r="A51"/>
      <c r="B51"/>
      <c r="C51"/>
      <c r="D51"/>
      <c r="E51"/>
      <c r="F51"/>
      <c r="G51"/>
      <c r="H51" s="10"/>
      <c r="I51"/>
      <c r="J51"/>
      <c r="K51"/>
      <c r="L51"/>
      <c r="M51"/>
      <c r="N51"/>
      <c r="O51"/>
      <c r="P51"/>
      <c r="Q51"/>
    </row>
    <row r="52" spans="1:17" s="9" customFormat="1" ht="12.75">
      <c r="A52"/>
      <c r="B52"/>
      <c r="C52"/>
      <c r="D52"/>
      <c r="E52"/>
      <c r="F52"/>
      <c r="G52"/>
      <c r="H52" s="10"/>
      <c r="I52"/>
      <c r="J52"/>
      <c r="K52"/>
      <c r="L52"/>
      <c r="M52"/>
      <c r="N52"/>
      <c r="O52"/>
      <c r="P52"/>
      <c r="Q52"/>
    </row>
    <row r="53" spans="1:17" s="9" customFormat="1" ht="12.75">
      <c r="A53"/>
      <c r="B53"/>
      <c r="C53"/>
      <c r="D53"/>
      <c r="E53"/>
      <c r="F53"/>
      <c r="G53"/>
      <c r="H53" s="10"/>
      <c r="I53"/>
      <c r="J53"/>
      <c r="K53"/>
      <c r="L53"/>
      <c r="M53"/>
      <c r="N53"/>
      <c r="O53"/>
      <c r="P53"/>
      <c r="Q53"/>
    </row>
    <row r="54" spans="1:17" s="9" customFormat="1" ht="12.75">
      <c r="A54"/>
      <c r="B54"/>
      <c r="C54"/>
      <c r="D54"/>
      <c r="E54"/>
      <c r="F54"/>
      <c r="G54"/>
      <c r="H54" s="10"/>
      <c r="I54"/>
      <c r="J54"/>
      <c r="K54"/>
      <c r="L54"/>
      <c r="M54"/>
      <c r="N54"/>
      <c r="O54"/>
      <c r="P54"/>
      <c r="Q54"/>
    </row>
    <row r="55" spans="1:17" s="9" customFormat="1" ht="12.75">
      <c r="A55"/>
      <c r="B55"/>
      <c r="C55"/>
      <c r="D55"/>
      <c r="E55"/>
      <c r="F55"/>
      <c r="G55"/>
      <c r="H55" s="10"/>
      <c r="I55"/>
      <c r="J55"/>
      <c r="K55"/>
      <c r="L55"/>
      <c r="M55"/>
      <c r="N55"/>
      <c r="O55"/>
      <c r="P55"/>
      <c r="Q55"/>
    </row>
    <row r="56" spans="1:17" s="9" customFormat="1" ht="12.75">
      <c r="A56"/>
      <c r="B56"/>
      <c r="C56"/>
      <c r="D56"/>
      <c r="E56"/>
      <c r="F56"/>
      <c r="G56"/>
      <c r="H56" s="10"/>
      <c r="I56"/>
      <c r="J56"/>
      <c r="K56"/>
      <c r="L56"/>
      <c r="M56"/>
      <c r="N56"/>
      <c r="O56"/>
      <c r="P56"/>
      <c r="Q56"/>
    </row>
    <row r="57" spans="1:17" s="9" customFormat="1" ht="12.75">
      <c r="A57"/>
      <c r="B57"/>
      <c r="C57"/>
      <c r="D57"/>
      <c r="E57"/>
      <c r="F57"/>
      <c r="G57"/>
      <c r="H57" s="10"/>
      <c r="I57"/>
      <c r="J57"/>
      <c r="K57"/>
      <c r="L57"/>
      <c r="M57"/>
      <c r="N57"/>
      <c r="O57"/>
      <c r="P57"/>
      <c r="Q57"/>
    </row>
    <row r="58" spans="1:17" s="9" customFormat="1" ht="12.75">
      <c r="A58"/>
      <c r="B58"/>
      <c r="C58"/>
      <c r="D58"/>
      <c r="E58"/>
      <c r="F58"/>
      <c r="G58"/>
      <c r="H58" s="10"/>
      <c r="I58"/>
      <c r="J58"/>
      <c r="K58"/>
      <c r="L58"/>
      <c r="M58"/>
      <c r="N58"/>
      <c r="O58"/>
      <c r="P58"/>
      <c r="Q58"/>
    </row>
    <row r="59" spans="1:17" s="9" customFormat="1" ht="12.75">
      <c r="A59"/>
      <c r="B59"/>
      <c r="C59"/>
      <c r="D59"/>
      <c r="E59"/>
      <c r="F59"/>
      <c r="G59"/>
      <c r="H59" s="10"/>
      <c r="I59"/>
      <c r="J59"/>
      <c r="K59"/>
      <c r="L59"/>
      <c r="M59"/>
      <c r="N59"/>
      <c r="O59"/>
      <c r="P59"/>
      <c r="Q59"/>
    </row>
    <row r="60" spans="1:17" s="9" customFormat="1" ht="12.75">
      <c r="A60"/>
      <c r="B60"/>
      <c r="C60"/>
      <c r="D60"/>
      <c r="E60"/>
      <c r="F60"/>
      <c r="G60"/>
      <c r="H60" s="10"/>
      <c r="I60"/>
      <c r="J60"/>
      <c r="K60"/>
      <c r="L60"/>
      <c r="M60"/>
      <c r="N60"/>
      <c r="O60"/>
      <c r="P60"/>
      <c r="Q60"/>
    </row>
    <row r="61" spans="1:17" s="9" customFormat="1" ht="12.75">
      <c r="A61"/>
      <c r="B61"/>
      <c r="C61"/>
      <c r="D61"/>
      <c r="E61"/>
      <c r="F61"/>
      <c r="G61"/>
      <c r="H61" s="10"/>
      <c r="I61"/>
      <c r="J61"/>
      <c r="K61"/>
      <c r="L61"/>
      <c r="M61"/>
      <c r="N61"/>
      <c r="O61"/>
      <c r="P61"/>
      <c r="Q61"/>
    </row>
    <row r="62" spans="1:17" s="9" customFormat="1" ht="12.75">
      <c r="A62"/>
      <c r="B62"/>
      <c r="C62"/>
      <c r="D62"/>
      <c r="E62"/>
      <c r="F62"/>
      <c r="G62"/>
      <c r="H62" s="10"/>
      <c r="I62"/>
      <c r="J62"/>
      <c r="K62"/>
      <c r="L62"/>
      <c r="M62"/>
      <c r="N62"/>
      <c r="O62"/>
      <c r="P62"/>
      <c r="Q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</sheetData>
  <sheetProtection password="CA19" sheet="1" objects="1" scenarios="1"/>
  <mergeCells count="94">
    <mergeCell ref="L8:N8"/>
    <mergeCell ref="B8:E8"/>
    <mergeCell ref="B12:E12"/>
    <mergeCell ref="L13:N13"/>
    <mergeCell ref="B13:E13"/>
    <mergeCell ref="L9:N9"/>
    <mergeCell ref="L10:N10"/>
    <mergeCell ref="L11:N11"/>
    <mergeCell ref="L12:N12"/>
    <mergeCell ref="B9:E9"/>
    <mergeCell ref="B10:E10"/>
    <mergeCell ref="B11:E11"/>
    <mergeCell ref="L14:N14"/>
    <mergeCell ref="L16:N16"/>
    <mergeCell ref="B15:E15"/>
    <mergeCell ref="B16:E16"/>
    <mergeCell ref="B14:E14"/>
    <mergeCell ref="L15:N15"/>
    <mergeCell ref="L17:N17"/>
    <mergeCell ref="L18:N18"/>
    <mergeCell ref="B17:E17"/>
    <mergeCell ref="B18:E18"/>
    <mergeCell ref="L19:N19"/>
    <mergeCell ref="L20:N20"/>
    <mergeCell ref="B19:E19"/>
    <mergeCell ref="B20:E20"/>
    <mergeCell ref="L21:N21"/>
    <mergeCell ref="L22:N22"/>
    <mergeCell ref="B21:E21"/>
    <mergeCell ref="B22:E22"/>
    <mergeCell ref="L23:N23"/>
    <mergeCell ref="L24:N24"/>
    <mergeCell ref="B23:E23"/>
    <mergeCell ref="B24:E24"/>
    <mergeCell ref="L25:N25"/>
    <mergeCell ref="L26:N26"/>
    <mergeCell ref="B25:E25"/>
    <mergeCell ref="B26:E26"/>
    <mergeCell ref="L27:N27"/>
    <mergeCell ref="L28:N28"/>
    <mergeCell ref="B27:E27"/>
    <mergeCell ref="B28:E28"/>
    <mergeCell ref="L29:N29"/>
    <mergeCell ref="B29:E29"/>
    <mergeCell ref="L30:N30"/>
    <mergeCell ref="L31:N31"/>
    <mergeCell ref="B30:E30"/>
    <mergeCell ref="B31:E31"/>
    <mergeCell ref="L32:N32"/>
    <mergeCell ref="L33:N33"/>
    <mergeCell ref="B32:E32"/>
    <mergeCell ref="B33:E33"/>
    <mergeCell ref="L34:N34"/>
    <mergeCell ref="L35:N35"/>
    <mergeCell ref="B34:E34"/>
    <mergeCell ref="B35:E35"/>
    <mergeCell ref="L36:N36"/>
    <mergeCell ref="L37:N37"/>
    <mergeCell ref="B36:E36"/>
    <mergeCell ref="B37:E37"/>
    <mergeCell ref="L38:N38"/>
    <mergeCell ref="L39:N39"/>
    <mergeCell ref="B38:E38"/>
    <mergeCell ref="B39:E39"/>
    <mergeCell ref="L40:N40"/>
    <mergeCell ref="L41:N41"/>
    <mergeCell ref="B40:E40"/>
    <mergeCell ref="B41:E41"/>
    <mergeCell ref="L42:N42"/>
    <mergeCell ref="L43:N43"/>
    <mergeCell ref="B42:E42"/>
    <mergeCell ref="B43:E43"/>
    <mergeCell ref="L44:N44"/>
    <mergeCell ref="L45:N45"/>
    <mergeCell ref="B44:E44"/>
    <mergeCell ref="B45:E45"/>
    <mergeCell ref="L46:N46"/>
    <mergeCell ref="L47:N47"/>
    <mergeCell ref="B46:E46"/>
    <mergeCell ref="B47:E47"/>
    <mergeCell ref="L48:N48"/>
    <mergeCell ref="L49:N49"/>
    <mergeCell ref="B48:E48"/>
    <mergeCell ref="B49:E49"/>
    <mergeCell ref="B50:E50"/>
    <mergeCell ref="L50:N50"/>
    <mergeCell ref="A1:S1"/>
    <mergeCell ref="J7:K7"/>
    <mergeCell ref="A4:S6"/>
    <mergeCell ref="E3:Q3"/>
    <mergeCell ref="B7:E7"/>
    <mergeCell ref="A3:D3"/>
    <mergeCell ref="A2:S2"/>
    <mergeCell ref="L7:N7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E3" sqref="E3:P3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6.7109375" style="0" customWidth="1"/>
    <col min="9" max="9" width="8.00390625" style="0" customWidth="1"/>
    <col min="10" max="10" width="3.57421875" style="0" customWidth="1"/>
    <col min="11" max="11" width="5.28125" style="0" customWidth="1"/>
    <col min="12" max="12" width="7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82" t="s">
        <v>286</v>
      </c>
      <c r="B3" s="383"/>
      <c r="C3" s="383"/>
      <c r="D3" s="384"/>
      <c r="E3" s="387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385" t="s">
        <v>84</v>
      </c>
      <c r="R3" s="386"/>
      <c r="S3" s="29" t="str">
        <f>'[1]p1'!$H$4</f>
        <v>2006.2</v>
      </c>
    </row>
    <row r="4" spans="1:19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8" customFormat="1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s="45" customFormat="1" ht="13.5" customHeight="1">
      <c r="A6" s="390" t="str">
        <f>T('[1]p5'!$C$13:$G$13)</f>
        <v>Antônio José da Silva</v>
      </c>
      <c r="B6" s="391"/>
      <c r="C6" s="391"/>
      <c r="D6" s="391"/>
      <c r="E6" s="391"/>
      <c r="F6" s="391"/>
      <c r="G6" s="391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</row>
    <row r="7" spans="1:22" ht="12.75">
      <c r="A7" s="61" t="s">
        <v>182</v>
      </c>
      <c r="B7" s="394" t="str">
        <f>IF('[1]p5'!$A$389&lt;&gt;0,'[1]p5'!$A$389,"")</f>
        <v>UFRN</v>
      </c>
      <c r="C7" s="394"/>
      <c r="D7" s="394"/>
      <c r="E7" s="394"/>
      <c r="F7" s="394"/>
      <c r="G7" s="394"/>
      <c r="H7" s="394"/>
      <c r="I7" s="394"/>
      <c r="J7" s="395"/>
      <c r="K7" s="391" t="s">
        <v>259</v>
      </c>
      <c r="L7" s="391"/>
      <c r="M7" s="394">
        <f>IF('[1]p5'!$H$389&lt;&gt;0,'[1]p5'!$H$389,"")</f>
      </c>
      <c r="N7" s="394"/>
      <c r="O7" s="395"/>
      <c r="P7" s="112" t="s">
        <v>78</v>
      </c>
      <c r="Q7" s="122">
        <f>IF('[1]p5'!$K$389&lt;&gt;0,'[1]p5'!$K$389,"")</f>
        <v>39129</v>
      </c>
      <c r="R7" s="119" t="s">
        <v>79</v>
      </c>
      <c r="S7" s="122">
        <f>IF('[1]p5'!$L$389&lt;&gt;0,'[1]p5'!$L$389,"")</f>
        <v>39129</v>
      </c>
      <c r="T7" s="123"/>
      <c r="U7" s="4"/>
      <c r="V7" s="4"/>
    </row>
    <row r="8" spans="1:22" ht="12.75">
      <c r="A8" s="390" t="s">
        <v>282</v>
      </c>
      <c r="B8" s="391"/>
      <c r="C8" s="394" t="str">
        <f>IF('[1]p5'!$C$390&lt;&gt;0,'[1]p5'!$C$390,"")</f>
        <v>Banca Examinadora da dissertação do aluno Antonio Luiz Soares Santos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5"/>
      <c r="T8" s="123"/>
      <c r="U8" s="4"/>
      <c r="V8" s="4"/>
    </row>
    <row r="9" spans="1:19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</row>
    <row r="10" spans="1:19" s="45" customFormat="1" ht="13.5" customHeight="1">
      <c r="A10" s="390" t="str">
        <f>T('[1]p7'!$C$13:$G$13)</f>
        <v>Aparecido Jesuino de Souza</v>
      </c>
      <c r="B10" s="391"/>
      <c r="C10" s="391"/>
      <c r="D10" s="391"/>
      <c r="E10" s="391"/>
      <c r="F10" s="391"/>
      <c r="G10" s="391"/>
      <c r="H10" s="392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</row>
    <row r="11" spans="1:22" ht="12.75">
      <c r="A11" s="61" t="s">
        <v>182</v>
      </c>
      <c r="B11" s="394" t="str">
        <f>IF('[1]p7'!$A$389&lt;&gt;0,'[1]p7'!$A$389,"")</f>
        <v>IMPA</v>
      </c>
      <c r="C11" s="394"/>
      <c r="D11" s="394"/>
      <c r="E11" s="394"/>
      <c r="F11" s="394"/>
      <c r="G11" s="394"/>
      <c r="H11" s="394"/>
      <c r="I11" s="394"/>
      <c r="J11" s="395"/>
      <c r="K11" s="391" t="s">
        <v>259</v>
      </c>
      <c r="L11" s="391"/>
      <c r="M11" s="394" t="str">
        <f>IF('[1]p7'!$H$389&lt;&gt;0,'[1]p7'!$H$389,"")</f>
        <v>PADCT/CNPq/Casadinho</v>
      </c>
      <c r="N11" s="394"/>
      <c r="O11" s="395"/>
      <c r="P11" s="112" t="s">
        <v>78</v>
      </c>
      <c r="Q11" s="122">
        <f>IF('[1]p7'!$K$389&lt;&gt;0,'[1]p7'!$K$389,"")</f>
        <v>39097</v>
      </c>
      <c r="R11" s="119" t="s">
        <v>79</v>
      </c>
      <c r="S11" s="122">
        <f>IF('[1]p7'!$L$389&lt;&gt;0,'[1]p7'!$L$389,"")</f>
        <v>39101</v>
      </c>
      <c r="T11" s="123"/>
      <c r="U11" s="4"/>
      <c r="V11" s="4"/>
    </row>
    <row r="12" spans="1:22" ht="12.75">
      <c r="A12" s="390" t="s">
        <v>282</v>
      </c>
      <c r="B12" s="391"/>
      <c r="C12" s="394" t="str">
        <f>IF('[1]p7'!$C$390&lt;&gt;0,'[1]p7'!$C$390,"")</f>
        <v>Pesquisa conjunta com o Profs. Dan Marchesin, Grigori Chapiro e Alexey Malabyev</v>
      </c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5"/>
      <c r="T12" s="123"/>
      <c r="U12" s="4"/>
      <c r="V12" s="4"/>
    </row>
    <row r="13" spans="1:19" ht="12.75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</row>
    <row r="14" spans="1:22" ht="12.75">
      <c r="A14" s="61" t="s">
        <v>182</v>
      </c>
      <c r="B14" s="394" t="str">
        <f>IF('[1]p7'!$A$393&lt;&gt;0,'[1]p7'!$A$393,"")</f>
        <v>UFG</v>
      </c>
      <c r="C14" s="394"/>
      <c r="D14" s="394"/>
      <c r="E14" s="394"/>
      <c r="F14" s="394"/>
      <c r="G14" s="394"/>
      <c r="H14" s="394"/>
      <c r="I14" s="394"/>
      <c r="J14" s="395"/>
      <c r="K14" s="391" t="s">
        <v>259</v>
      </c>
      <c r="L14" s="391"/>
      <c r="M14" s="394" t="str">
        <f>IF('[1]p7'!$H$393&lt;&gt;0,'[1]p7'!$H$393,"")</f>
        <v>UFG</v>
      </c>
      <c r="N14" s="394"/>
      <c r="O14" s="395"/>
      <c r="P14" s="112" t="s">
        <v>78</v>
      </c>
      <c r="Q14" s="122">
        <f>IF('[1]p7'!$K$393&lt;&gt;0,'[1]p7'!$K$393,"")</f>
        <v>39090</v>
      </c>
      <c r="R14" s="119" t="s">
        <v>79</v>
      </c>
      <c r="S14" s="122">
        <f>IF('[1]p7'!$L$393&lt;&gt;0,'[1]p7'!$L$393,"")</f>
        <v>39094</v>
      </c>
      <c r="T14" s="123"/>
      <c r="U14" s="4"/>
      <c r="V14" s="4"/>
    </row>
    <row r="15" spans="1:22" ht="12.75">
      <c r="A15" s="390" t="s">
        <v>282</v>
      </c>
      <c r="B15" s="391"/>
      <c r="C15" s="394" t="str">
        <f>IF('[1]p7'!$C$394&lt;&gt;0,'[1]p7'!$C$394,"")</f>
        <v>Pesquisa em conjunto com o Prof. Jesus Carlos da Mota</v>
      </c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5"/>
      <c r="T15" s="123"/>
      <c r="U15" s="4"/>
      <c r="V15" s="4"/>
    </row>
    <row r="16" spans="1:19" ht="12.75">
      <c r="A16" s="396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</row>
    <row r="17" spans="1:22" ht="12.75">
      <c r="A17" s="61" t="s">
        <v>182</v>
      </c>
      <c r="B17" s="394" t="str">
        <f>IF('[1]p7'!$A$397&lt;&gt;0,'[1]p7'!$A$397,"")</f>
        <v>IMPA</v>
      </c>
      <c r="C17" s="394"/>
      <c r="D17" s="394"/>
      <c r="E17" s="394"/>
      <c r="F17" s="394"/>
      <c r="G17" s="394"/>
      <c r="H17" s="394"/>
      <c r="I17" s="394"/>
      <c r="J17" s="395"/>
      <c r="K17" s="391" t="s">
        <v>259</v>
      </c>
      <c r="L17" s="391"/>
      <c r="M17" s="394" t="str">
        <f>IF('[1]p7'!$H$397&lt;&gt;0,'[1]p7'!$H$397,"")</f>
        <v>CNPq/Casadinho</v>
      </c>
      <c r="N17" s="394"/>
      <c r="O17" s="395"/>
      <c r="P17" s="112" t="s">
        <v>78</v>
      </c>
      <c r="Q17" s="122">
        <f>IF('[1]p7'!$K$397&lt;&gt;0,'[1]p7'!$K$397,"")</f>
        <v>39217</v>
      </c>
      <c r="R17" s="119" t="s">
        <v>79</v>
      </c>
      <c r="S17" s="122">
        <f>IF('[1]p7'!$L$397&lt;&gt;0,'[1]p7'!$L$397,"")</f>
        <v>39227</v>
      </c>
      <c r="T17" s="123"/>
      <c r="U17" s="4"/>
      <c r="V17" s="4"/>
    </row>
    <row r="18" spans="1:22" ht="12.75">
      <c r="A18" s="390" t="s">
        <v>282</v>
      </c>
      <c r="B18" s="391"/>
      <c r="C18" s="394" t="str">
        <f>IF('[1]p7'!$C$398&lt;&gt;0,'[1]p7'!$C$398,"")</f>
        <v>Desenvolver pesquisa conjunta com os Profs. Dan Marchesin, Frederico Furtado e Grigori Chapiro.</v>
      </c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5"/>
      <c r="T18" s="123"/>
      <c r="U18" s="4"/>
      <c r="V18" s="4"/>
    </row>
    <row r="19" spans="1:19" ht="12.75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</row>
    <row r="20" spans="1:22" ht="12.75">
      <c r="A20" s="61" t="s">
        <v>182</v>
      </c>
      <c r="B20" s="394" t="str">
        <f>IF('[1]p7'!$A$401&lt;&gt;0,'[1]p7'!$A$401,"")</f>
        <v>UnB</v>
      </c>
      <c r="C20" s="394"/>
      <c r="D20" s="394"/>
      <c r="E20" s="394"/>
      <c r="F20" s="394"/>
      <c r="G20" s="394"/>
      <c r="H20" s="394"/>
      <c r="I20" s="394"/>
      <c r="J20" s="395"/>
      <c r="K20" s="391" t="s">
        <v>259</v>
      </c>
      <c r="L20" s="391"/>
      <c r="M20" s="394" t="str">
        <f>IF('[1]p7'!$H$401&lt;&gt;0,'[1]p7'!$H$401,"")</f>
        <v>CNPq</v>
      </c>
      <c r="N20" s="394"/>
      <c r="O20" s="395"/>
      <c r="P20" s="112" t="s">
        <v>78</v>
      </c>
      <c r="Q20" s="122">
        <f>IF('[1]p7'!$K$401&lt;&gt;0,'[1]p7'!$K$401,"")</f>
        <v>39216</v>
      </c>
      <c r="R20" s="119" t="s">
        <v>79</v>
      </c>
      <c r="S20" s="122">
        <f>IF('[1]p7'!$L$401&lt;&gt;0,'[1]p7'!$L$401,"")</f>
        <v>39217</v>
      </c>
      <c r="T20" s="123"/>
      <c r="U20" s="4"/>
      <c r="V20" s="4"/>
    </row>
    <row r="21" spans="1:22" ht="12.75">
      <c r="A21" s="390" t="s">
        <v>282</v>
      </c>
      <c r="B21" s="391"/>
      <c r="C21" s="394" t="str">
        <f>IF('[1]p7'!$C$402&lt;&gt;0,'[1]p7'!$C$402,"")</f>
        <v>Desenvolver pesquisa conjunta com o Prof. Arthur Azevedo.</v>
      </c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5"/>
      <c r="T21" s="123"/>
      <c r="U21" s="4"/>
      <c r="V21" s="4"/>
    </row>
    <row r="22" spans="1:19" ht="12.75">
      <c r="A22" s="396"/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</row>
    <row r="23" spans="1:19" s="45" customFormat="1" ht="13.5" customHeight="1">
      <c r="A23" s="390" t="str">
        <f>T('[1]p8'!$C$13:$G$13)</f>
        <v>Bianca Morelli Casalvara Caretta</v>
      </c>
      <c r="B23" s="391"/>
      <c r="C23" s="391"/>
      <c r="D23" s="391"/>
      <c r="E23" s="391"/>
      <c r="F23" s="391"/>
      <c r="G23" s="391"/>
      <c r="H23" s="392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</row>
    <row r="24" spans="1:22" ht="12.75">
      <c r="A24" s="61" t="s">
        <v>182</v>
      </c>
      <c r="B24" s="394" t="str">
        <f>IF('[1]p8'!$A$389&lt;&gt;0,'[1]p8'!$A$389,"")</f>
        <v>Universidade Estadual de Campinas</v>
      </c>
      <c r="C24" s="394"/>
      <c r="D24" s="394"/>
      <c r="E24" s="394"/>
      <c r="F24" s="394"/>
      <c r="G24" s="394"/>
      <c r="H24" s="394"/>
      <c r="I24" s="394"/>
      <c r="J24" s="395"/>
      <c r="K24" s="391" t="s">
        <v>259</v>
      </c>
      <c r="L24" s="391"/>
      <c r="M24" s="394" t="str">
        <f>IF('[1]p8'!$H$389&lt;&gt;0,'[1]p8'!$H$389,"")</f>
        <v>CNPq/PADCT e UFCG</v>
      </c>
      <c r="N24" s="394"/>
      <c r="O24" s="395"/>
      <c r="P24" s="112" t="s">
        <v>78</v>
      </c>
      <c r="Q24" s="122">
        <f>IF('[1]p8'!$K$389&lt;&gt;0,'[1]p8'!$K$389,"")</f>
        <v>39042</v>
      </c>
      <c r="R24" s="119" t="s">
        <v>79</v>
      </c>
      <c r="S24" s="122">
        <f>IF('[1]p8'!$L$389&lt;&gt;0,'[1]p8'!$L$389,"")</f>
        <v>39061</v>
      </c>
      <c r="T24" s="123"/>
      <c r="U24" s="4"/>
      <c r="V24" s="4"/>
    </row>
    <row r="25" spans="1:22" ht="12.75">
      <c r="A25" s="390" t="s">
        <v>282</v>
      </c>
      <c r="B25" s="391"/>
      <c r="C25" s="394" t="str">
        <f>IF('[1]p8'!$C$390&lt;&gt;0,'[1]p8'!$C$390,"")</f>
        <v>Pesquisa em conjunto com o Prof. Dr. José Luiz Boldrini e apresentação de conferência</v>
      </c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5"/>
      <c r="T25" s="123"/>
      <c r="U25" s="4"/>
      <c r="V25" s="4"/>
    </row>
    <row r="26" spans="1:19" ht="12.75">
      <c r="A26" s="396"/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</row>
    <row r="27" spans="1:22" ht="12.75">
      <c r="A27" s="61" t="s">
        <v>182</v>
      </c>
      <c r="B27" s="394" t="str">
        <f>IF('[1]p8'!$A$393&lt;&gt;0,'[1]p8'!$A$393,"")</f>
        <v>Universidade Estadual de Campinas</v>
      </c>
      <c r="C27" s="394"/>
      <c r="D27" s="394"/>
      <c r="E27" s="394"/>
      <c r="F27" s="394"/>
      <c r="G27" s="394"/>
      <c r="H27" s="394"/>
      <c r="I27" s="394"/>
      <c r="J27" s="395"/>
      <c r="K27" s="391" t="s">
        <v>259</v>
      </c>
      <c r="L27" s="391"/>
      <c r="M27" s="394" t="str">
        <f>IF('[1]p8'!$H$393&lt;&gt;0,'[1]p8'!$H$393,"")</f>
        <v>CNPq/PADCT e UFCG</v>
      </c>
      <c r="N27" s="394"/>
      <c r="O27" s="395"/>
      <c r="P27" s="112" t="s">
        <v>78</v>
      </c>
      <c r="Q27" s="122">
        <f>IF('[1]p8'!$K$393&lt;&gt;0,'[1]p8'!$K$393,"")</f>
        <v>39212</v>
      </c>
      <c r="R27" s="119" t="s">
        <v>79</v>
      </c>
      <c r="S27" s="122">
        <f>IF('[1]p8'!$L$393&lt;&gt;0,'[1]p8'!$L$393,"")</f>
        <v>39229</v>
      </c>
      <c r="T27" s="123"/>
      <c r="U27" s="4"/>
      <c r="V27" s="4"/>
    </row>
    <row r="28" spans="1:22" ht="12.75">
      <c r="A28" s="390" t="s">
        <v>282</v>
      </c>
      <c r="B28" s="391"/>
      <c r="C28" s="394" t="str">
        <f>IF('[1]p8'!$C$394&lt;&gt;0,'[1]p8'!$C$394,"")</f>
        <v>Pesquisa em conjunto com o Prof. Dr. José Luiz Boldrini</v>
      </c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5"/>
      <c r="T28" s="123"/>
      <c r="U28" s="4"/>
      <c r="V28" s="4"/>
    </row>
    <row r="29" spans="1:19" ht="12.75">
      <c r="A29" s="396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</row>
    <row r="30" spans="1:19" s="45" customFormat="1" ht="13.5" customHeight="1">
      <c r="A30" s="390" t="str">
        <f>T('[1]p10'!$C$13:$G$13)</f>
        <v>Claudianor Oliveira Alves</v>
      </c>
      <c r="B30" s="391"/>
      <c r="C30" s="391"/>
      <c r="D30" s="391"/>
      <c r="E30" s="391"/>
      <c r="F30" s="391"/>
      <c r="G30" s="391"/>
      <c r="H30" s="392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</row>
    <row r="31" spans="1:22" ht="12.75">
      <c r="A31" s="61" t="s">
        <v>182</v>
      </c>
      <c r="B31" s="394" t="str">
        <f>IF('[1]p10'!$A$389&lt;&gt;0,'[1]p10'!$A$389,"")</f>
        <v>UNICAMP</v>
      </c>
      <c r="C31" s="394"/>
      <c r="D31" s="394"/>
      <c r="E31" s="394"/>
      <c r="F31" s="394"/>
      <c r="G31" s="394"/>
      <c r="H31" s="394"/>
      <c r="I31" s="394"/>
      <c r="J31" s="395"/>
      <c r="K31" s="391" t="s">
        <v>259</v>
      </c>
      <c r="L31" s="391"/>
      <c r="M31" s="394" t="str">
        <f>IF('[1]p10'!$H$389&lt;&gt;0,'[1]p10'!$H$389,"")</f>
        <v>PADCT</v>
      </c>
      <c r="N31" s="394"/>
      <c r="O31" s="395"/>
      <c r="P31" s="112" t="s">
        <v>78</v>
      </c>
      <c r="Q31" s="122">
        <f>IF('[1]p10'!$K$389&lt;&gt;0,'[1]p10'!$K$389,"")</f>
        <v>39059</v>
      </c>
      <c r="R31" s="119" t="s">
        <v>79</v>
      </c>
      <c r="S31" s="122">
        <f>IF('[1]p10'!$L$389&lt;&gt;0,'[1]p10'!$L$389,"")</f>
        <v>39066</v>
      </c>
      <c r="T31" s="123"/>
      <c r="U31" s="4"/>
      <c r="V31" s="4"/>
    </row>
    <row r="32" spans="1:22" ht="12.75">
      <c r="A32" s="390" t="s">
        <v>282</v>
      </c>
      <c r="B32" s="391"/>
      <c r="C32" s="394" t="str">
        <f>IF('[1]p10'!$C$390&lt;&gt;0,'[1]p10'!$C$390,"")</f>
        <v>Desenvolver projetos de pesquisa com o Prof. Marcelo Montenegro</v>
      </c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5"/>
      <c r="T32" s="123"/>
      <c r="U32" s="4"/>
      <c r="V32" s="4"/>
    </row>
    <row r="33" spans="1:19" ht="12.75">
      <c r="A33" s="396"/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</row>
    <row r="34" spans="1:19" s="45" customFormat="1" ht="13.5" customHeight="1">
      <c r="A34" s="390" t="str">
        <f>T('[1]p11'!$C$13:$G$13)</f>
        <v>Daniel Cordeiro de Morais Filho</v>
      </c>
      <c r="B34" s="391"/>
      <c r="C34" s="391"/>
      <c r="D34" s="391"/>
      <c r="E34" s="391"/>
      <c r="F34" s="391"/>
      <c r="G34" s="391"/>
      <c r="H34" s="392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</row>
    <row r="35" spans="1:22" ht="12.75">
      <c r="A35" s="61" t="s">
        <v>182</v>
      </c>
      <c r="B35" s="394" t="str">
        <f>IF('[1]p11'!$A$389&lt;&gt;0,'[1]p11'!$A$389,"")</f>
        <v>UFAL</v>
      </c>
      <c r="C35" s="394"/>
      <c r="D35" s="394"/>
      <c r="E35" s="394"/>
      <c r="F35" s="394"/>
      <c r="G35" s="394"/>
      <c r="H35" s="394"/>
      <c r="I35" s="394"/>
      <c r="J35" s="395"/>
      <c r="K35" s="391" t="s">
        <v>259</v>
      </c>
      <c r="L35" s="391"/>
      <c r="M35" s="394">
        <f>IF('[1]p11'!$H$389&lt;&gt;0,'[1]p11'!$H$389,"")</f>
      </c>
      <c r="N35" s="394"/>
      <c r="O35" s="395"/>
      <c r="P35" s="112" t="s">
        <v>78</v>
      </c>
      <c r="Q35" s="122">
        <f>IF('[1]p11'!$K$389&lt;&gt;0,'[1]p11'!$K$389,"")</f>
        <v>39106</v>
      </c>
      <c r="R35" s="119" t="s">
        <v>79</v>
      </c>
      <c r="S35" s="122">
        <f>IF('[1]p11'!$L$389&lt;&gt;0,'[1]p11'!$L$389,"")</f>
        <v>39108</v>
      </c>
      <c r="T35" s="123"/>
      <c r="U35" s="4"/>
      <c r="V35" s="4"/>
    </row>
    <row r="36" spans="1:22" ht="12.75">
      <c r="A36" s="390" t="s">
        <v>282</v>
      </c>
      <c r="B36" s="391"/>
      <c r="C36" s="394" t="str">
        <f>IF('[1]p11'!$C$390&lt;&gt;0,'[1]p11'!$C$390,"")</f>
        <v>Proferir conferência no I Encontro de Ensino de Ciências de Alagoas</v>
      </c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5"/>
      <c r="T36" s="123"/>
      <c r="U36" s="4"/>
      <c r="V36" s="4"/>
    </row>
    <row r="37" spans="1:19" ht="12.75">
      <c r="A37" s="396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</row>
    <row r="38" spans="1:22" ht="12.75">
      <c r="A38" s="61" t="s">
        <v>182</v>
      </c>
      <c r="B38" s="394" t="str">
        <f>IF('[1]p11'!$A$393&lt;&gt;0,'[1]p11'!$A$393,"")</f>
        <v>UFRN- Campus de Caicó</v>
      </c>
      <c r="C38" s="394"/>
      <c r="D38" s="394"/>
      <c r="E38" s="394"/>
      <c r="F38" s="394"/>
      <c r="G38" s="394"/>
      <c r="H38" s="394"/>
      <c r="I38" s="394"/>
      <c r="J38" s="395"/>
      <c r="K38" s="391" t="s">
        <v>259</v>
      </c>
      <c r="L38" s="391"/>
      <c r="M38" s="394">
        <f>IF('[1]p11'!$H$393&lt;&gt;0,'[1]p11'!$H$393,"")</f>
      </c>
      <c r="N38" s="394"/>
      <c r="O38" s="395"/>
      <c r="P38" s="112" t="s">
        <v>78</v>
      </c>
      <c r="Q38" s="122">
        <f>IF('[1]p11'!$K$393&lt;&gt;0,'[1]p11'!$K$393,"")</f>
        <v>39156</v>
      </c>
      <c r="R38" s="119" t="s">
        <v>79</v>
      </c>
      <c r="S38" s="122">
        <f>IF('[1]p11'!$L$393&lt;&gt;0,'[1]p11'!$L$393,"")</f>
        <v>39156</v>
      </c>
      <c r="T38" s="123"/>
      <c r="U38" s="4"/>
      <c r="V38" s="4"/>
    </row>
    <row r="39" spans="1:22" ht="12.75">
      <c r="A39" s="390" t="s">
        <v>282</v>
      </c>
      <c r="B39" s="391"/>
      <c r="C39" s="394" t="str">
        <f>IF('[1]p11'!$C$394&lt;&gt;0,'[1]p11'!$C$394,"")</f>
        <v>Proferir conferências</v>
      </c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5"/>
      <c r="T39" s="123"/>
      <c r="U39" s="4"/>
      <c r="V39" s="4"/>
    </row>
    <row r="40" spans="1:19" ht="12.75">
      <c r="A40" s="396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</row>
    <row r="41" spans="1:22" ht="12.75">
      <c r="A41" s="61" t="s">
        <v>182</v>
      </c>
      <c r="B41" s="394" t="str">
        <f>IF('[1]p11'!$A$397&lt;&gt;0,'[1]p11'!$A$397,"")</f>
        <v>UEPB- Campus de Monteiro</v>
      </c>
      <c r="C41" s="394"/>
      <c r="D41" s="394"/>
      <c r="E41" s="394"/>
      <c r="F41" s="394"/>
      <c r="G41" s="394"/>
      <c r="H41" s="394"/>
      <c r="I41" s="394"/>
      <c r="J41" s="395"/>
      <c r="K41" s="391" t="s">
        <v>259</v>
      </c>
      <c r="L41" s="391"/>
      <c r="M41" s="394">
        <f>IF('[1]p11'!$H$397&lt;&gt;0,'[1]p11'!$H$397,"")</f>
      </c>
      <c r="N41" s="394"/>
      <c r="O41" s="395"/>
      <c r="P41" s="112" t="s">
        <v>78</v>
      </c>
      <c r="Q41" s="122">
        <f>IF('[1]p11'!$K$397&lt;&gt;0,'[1]p11'!$K$397,"")</f>
        <v>39211</v>
      </c>
      <c r="R41" s="119" t="s">
        <v>79</v>
      </c>
      <c r="S41" s="122">
        <f>IF('[1]p11'!$L$397&lt;&gt;0,'[1]p11'!$L$397,"")</f>
        <v>39211</v>
      </c>
      <c r="T41" s="123"/>
      <c r="U41" s="4"/>
      <c r="V41" s="4"/>
    </row>
    <row r="42" spans="1:22" ht="12.75">
      <c r="A42" s="390" t="s">
        <v>282</v>
      </c>
      <c r="B42" s="391"/>
      <c r="C42" s="394" t="str">
        <f>IF('[1]p11'!$C$398&lt;&gt;0,'[1]p11'!$C$398,"")</f>
        <v>Proferir conferência no II Ciclo de Palestras Pinto do Monteiro</v>
      </c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5"/>
      <c r="T42" s="123"/>
      <c r="U42" s="4"/>
      <c r="V42" s="4"/>
    </row>
  </sheetData>
  <sheetProtection password="CA19" sheet="1" objects="1" scenarios="1"/>
  <mergeCells count="81">
    <mergeCell ref="A42:B42"/>
    <mergeCell ref="C42:S42"/>
    <mergeCell ref="A39:B39"/>
    <mergeCell ref="C39:S39"/>
    <mergeCell ref="A40:S40"/>
    <mergeCell ref="B41:J41"/>
    <mergeCell ref="K41:L41"/>
    <mergeCell ref="M41:O41"/>
    <mergeCell ref="A37:S37"/>
    <mergeCell ref="B38:J38"/>
    <mergeCell ref="K38:L38"/>
    <mergeCell ref="M38:O38"/>
    <mergeCell ref="B35:J35"/>
    <mergeCell ref="K35:L35"/>
    <mergeCell ref="M35:O35"/>
    <mergeCell ref="A36:B36"/>
    <mergeCell ref="C36:S36"/>
    <mergeCell ref="A33:S33"/>
    <mergeCell ref="A34:H34"/>
    <mergeCell ref="I34:S34"/>
    <mergeCell ref="B31:J31"/>
    <mergeCell ref="K31:L31"/>
    <mergeCell ref="M31:O31"/>
    <mergeCell ref="A32:B32"/>
    <mergeCell ref="C32:S32"/>
    <mergeCell ref="A28:B28"/>
    <mergeCell ref="C28:S28"/>
    <mergeCell ref="A29:S29"/>
    <mergeCell ref="A30:H30"/>
    <mergeCell ref="I30:S30"/>
    <mergeCell ref="A26:S26"/>
    <mergeCell ref="B27:J27"/>
    <mergeCell ref="K27:L27"/>
    <mergeCell ref="M27:O27"/>
    <mergeCell ref="B24:J24"/>
    <mergeCell ref="K24:L24"/>
    <mergeCell ref="M24:O24"/>
    <mergeCell ref="A25:B25"/>
    <mergeCell ref="C25:S25"/>
    <mergeCell ref="A21:B21"/>
    <mergeCell ref="C21:S21"/>
    <mergeCell ref="A22:S22"/>
    <mergeCell ref="A23:H23"/>
    <mergeCell ref="I23:S23"/>
    <mergeCell ref="A18:B18"/>
    <mergeCell ref="C18:S18"/>
    <mergeCell ref="A19:S19"/>
    <mergeCell ref="B20:J20"/>
    <mergeCell ref="K20:L20"/>
    <mergeCell ref="M20:O20"/>
    <mergeCell ref="A15:B15"/>
    <mergeCell ref="C15:S15"/>
    <mergeCell ref="A16:S16"/>
    <mergeCell ref="B17:J17"/>
    <mergeCell ref="K17:L17"/>
    <mergeCell ref="M17:O17"/>
    <mergeCell ref="A13:S13"/>
    <mergeCell ref="B14:J14"/>
    <mergeCell ref="K14:L14"/>
    <mergeCell ref="M14:O14"/>
    <mergeCell ref="B11:J11"/>
    <mergeCell ref="K11:L11"/>
    <mergeCell ref="M11:O11"/>
    <mergeCell ref="A12:B12"/>
    <mergeCell ref="C12:S12"/>
    <mergeCell ref="A8:B8"/>
    <mergeCell ref="C8:S8"/>
    <mergeCell ref="A9:S9"/>
    <mergeCell ref="A10:H10"/>
    <mergeCell ref="I10:S10"/>
    <mergeCell ref="A6:H6"/>
    <mergeCell ref="I6:S6"/>
    <mergeCell ref="B7:J7"/>
    <mergeCell ref="K7:L7"/>
    <mergeCell ref="M7:O7"/>
    <mergeCell ref="A4:S5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E3" sqref="E3:P3"/>
    </sheetView>
  </sheetViews>
  <sheetFormatPr defaultColWidth="9.140625" defaultRowHeight="12.75"/>
  <cols>
    <col min="1" max="1" width="8.28125" style="0" customWidth="1"/>
    <col min="2" max="2" width="2.42187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7.00390625" style="0" customWidth="1"/>
    <col min="10" max="10" width="7.421875" style="0" customWidth="1"/>
    <col min="11" max="11" width="5.8515625" style="0" customWidth="1"/>
    <col min="12" max="12" width="3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82" t="s">
        <v>283</v>
      </c>
      <c r="B3" s="383"/>
      <c r="C3" s="383"/>
      <c r="D3" s="384"/>
      <c r="E3" s="387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385" t="s">
        <v>84</v>
      </c>
      <c r="R3" s="386"/>
      <c r="S3" s="29" t="str">
        <f>'[1]p1'!$H$4</f>
        <v>2006.2</v>
      </c>
    </row>
    <row r="4" spans="1:19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8" customFormat="1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s="45" customFormat="1" ht="13.5" customHeight="1">
      <c r="A6" s="112" t="s">
        <v>284</v>
      </c>
      <c r="B6" s="391" t="str">
        <f>T('[1]p5'!$C$13:$G$13)</f>
        <v>Antônio José da Silva</v>
      </c>
      <c r="C6" s="391"/>
      <c r="D6" s="391"/>
      <c r="E6" s="391"/>
      <c r="F6" s="391"/>
      <c r="G6" s="391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</row>
    <row r="7" spans="1:22" ht="12.75">
      <c r="A7" s="61" t="s">
        <v>285</v>
      </c>
      <c r="B7" s="394" t="str">
        <f>IF('[1]p5'!$A$372&lt;&gt;0,'[1]p5'!$A$372,"")</f>
        <v>Roberto Quirino do Nascimento</v>
      </c>
      <c r="C7" s="394"/>
      <c r="D7" s="394"/>
      <c r="E7" s="394"/>
      <c r="F7" s="394"/>
      <c r="G7" s="394"/>
      <c r="H7" s="394"/>
      <c r="I7" s="394"/>
      <c r="J7" s="394"/>
      <c r="K7" s="390" t="s">
        <v>182</v>
      </c>
      <c r="L7" s="391"/>
      <c r="M7" s="394" t="str">
        <f>IF('[1]p5'!$F$372&lt;&gt;0,'[1]p5'!$F$372,"")</f>
        <v>UFPB</v>
      </c>
      <c r="N7" s="394"/>
      <c r="O7" s="395"/>
      <c r="P7" s="112" t="s">
        <v>78</v>
      </c>
      <c r="Q7" s="122">
        <f>IF('[1]p5'!$K$372&lt;&gt;0,'[1]p5'!$K$372,"")</f>
        <v>39171</v>
      </c>
      <c r="R7" s="119" t="s">
        <v>79</v>
      </c>
      <c r="S7" s="122">
        <f>IF('[1]p5'!$L$372&lt;&gt;0,'[1]p5'!$L$372,"")</f>
        <v>39171</v>
      </c>
      <c r="T7" s="123"/>
      <c r="U7" s="4"/>
      <c r="V7" s="4"/>
    </row>
    <row r="8" spans="1:22" ht="12.75">
      <c r="A8" s="390" t="s">
        <v>282</v>
      </c>
      <c r="B8" s="391"/>
      <c r="C8" s="394" t="str">
        <f>IF('[1]p5'!$C$373&lt;&gt;0,'[1]p5'!$C$373,"")</f>
        <v>Banca Examinadora da dissertação da aluna Rosângela da Silva Figueiredo</v>
      </c>
      <c r="D8" s="394"/>
      <c r="E8" s="394"/>
      <c r="F8" s="394"/>
      <c r="G8" s="394"/>
      <c r="H8" s="394"/>
      <c r="I8" s="394"/>
      <c r="J8" s="394"/>
      <c r="K8" s="394"/>
      <c r="L8" s="395"/>
      <c r="M8" s="390" t="s">
        <v>259</v>
      </c>
      <c r="N8" s="391"/>
      <c r="O8" s="394" t="str">
        <f>IF('[1]p5'!$H$372&lt;&gt;0,'[1]p5'!$H$372,"")</f>
        <v>UFCG</v>
      </c>
      <c r="P8" s="394"/>
      <c r="Q8" s="394"/>
      <c r="R8" s="394"/>
      <c r="S8" s="395"/>
      <c r="T8" s="123"/>
      <c r="U8" s="4"/>
      <c r="V8" s="4"/>
    </row>
    <row r="9" spans="1:19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</row>
    <row r="10" spans="1:19" s="45" customFormat="1" ht="13.5" customHeight="1">
      <c r="A10" s="112" t="s">
        <v>284</v>
      </c>
      <c r="B10" s="391" t="str">
        <f>T('[1]p10'!$C$13:$G$13)</f>
        <v>Claudianor Oliveira Alves</v>
      </c>
      <c r="C10" s="391"/>
      <c r="D10" s="391"/>
      <c r="E10" s="391"/>
      <c r="F10" s="391"/>
      <c r="G10" s="391"/>
      <c r="H10" s="392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</row>
    <row r="11" spans="1:22" ht="12.75">
      <c r="A11" s="61" t="s">
        <v>285</v>
      </c>
      <c r="B11" s="394" t="str">
        <f>IF('[1]p10'!$A$372&lt;&gt;0,'[1]p10'!$A$372,"")</f>
        <v>Francisco Julio S. A. Corrêa</v>
      </c>
      <c r="C11" s="394"/>
      <c r="D11" s="394"/>
      <c r="E11" s="394"/>
      <c r="F11" s="394"/>
      <c r="G11" s="394"/>
      <c r="H11" s="394"/>
      <c r="I11" s="394"/>
      <c r="J11" s="394"/>
      <c r="K11" s="390" t="s">
        <v>182</v>
      </c>
      <c r="L11" s="391"/>
      <c r="M11" s="394" t="str">
        <f>IF('[1]p10'!$F$372&lt;&gt;0,'[1]p10'!$F$372,"")</f>
        <v>UFPA</v>
      </c>
      <c r="N11" s="394"/>
      <c r="O11" s="395"/>
      <c r="P11" s="112" t="s">
        <v>78</v>
      </c>
      <c r="Q11" s="122">
        <f>IF('[1]p10'!$K$372&lt;&gt;0,'[1]p10'!$K$372,"")</f>
        <v>39108</v>
      </c>
      <c r="R11" s="119" t="s">
        <v>79</v>
      </c>
      <c r="S11" s="122">
        <f>IF('[1]p10'!$L$372&lt;&gt;0,'[1]p10'!$L$372,"")</f>
        <v>39116</v>
      </c>
      <c r="T11" s="123"/>
      <c r="U11" s="4"/>
      <c r="V11" s="4"/>
    </row>
    <row r="12" spans="1:22" ht="12.75">
      <c r="A12" s="390" t="s">
        <v>282</v>
      </c>
      <c r="B12" s="391"/>
      <c r="C12" s="394" t="str">
        <f>IF('[1]p10'!$C$373&lt;&gt;0,'[1]p10'!$C$373,"")</f>
        <v>Desenvolver atividades de pesquisa</v>
      </c>
      <c r="D12" s="394"/>
      <c r="E12" s="394"/>
      <c r="F12" s="394"/>
      <c r="G12" s="394"/>
      <c r="H12" s="394"/>
      <c r="I12" s="394"/>
      <c r="J12" s="394"/>
      <c r="K12" s="394"/>
      <c r="L12" s="395"/>
      <c r="M12" s="390" t="s">
        <v>259</v>
      </c>
      <c r="N12" s="391"/>
      <c r="O12" s="394" t="str">
        <f>IF('[1]p10'!$H$372&lt;&gt;0,'[1]p10'!$H$372,"")</f>
        <v>CNPQ/UFCG</v>
      </c>
      <c r="P12" s="394"/>
      <c r="Q12" s="394"/>
      <c r="R12" s="394"/>
      <c r="S12" s="395"/>
      <c r="T12" s="123"/>
      <c r="U12" s="4"/>
      <c r="V12" s="4"/>
    </row>
    <row r="13" spans="1:19" ht="12.75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</row>
    <row r="14" spans="1:22" ht="12.75">
      <c r="A14" s="61" t="s">
        <v>285</v>
      </c>
      <c r="B14" s="394" t="str">
        <f>IF('[1]p10'!$A$376&lt;&gt;0,'[1]p10'!$A$376,"")</f>
        <v>Giovany de Jesus Malcher Figueiredo</v>
      </c>
      <c r="C14" s="394"/>
      <c r="D14" s="394"/>
      <c r="E14" s="394"/>
      <c r="F14" s="394"/>
      <c r="G14" s="394"/>
      <c r="H14" s="394"/>
      <c r="I14" s="394"/>
      <c r="J14" s="394"/>
      <c r="K14" s="390" t="s">
        <v>182</v>
      </c>
      <c r="L14" s="391"/>
      <c r="M14" s="394" t="str">
        <f>IF('[1]p10'!$F$376&lt;&gt;0,'[1]p10'!$F$376,"")</f>
        <v>UFPA</v>
      </c>
      <c r="N14" s="394"/>
      <c r="O14" s="395"/>
      <c r="P14" s="112" t="s">
        <v>78</v>
      </c>
      <c r="Q14" s="122">
        <f>IF('[1]p10'!$K$376&lt;&gt;0,'[1]p10'!$K$376,"")</f>
        <v>39108</v>
      </c>
      <c r="R14" s="119" t="s">
        <v>79</v>
      </c>
      <c r="S14" s="122">
        <f>IF('[1]p10'!$L$376&lt;&gt;0,'[1]p10'!$L$376,"")</f>
        <v>39116</v>
      </c>
      <c r="T14" s="123"/>
      <c r="U14" s="4"/>
      <c r="V14" s="4"/>
    </row>
    <row r="15" spans="1:22" ht="12.75">
      <c r="A15" s="390" t="s">
        <v>282</v>
      </c>
      <c r="B15" s="391"/>
      <c r="C15" s="394" t="str">
        <f>IF('[1]p10'!$C$377&lt;&gt;0,'[1]p10'!$C$377,"")</f>
        <v>Desenvolver atividades de pesquisa</v>
      </c>
      <c r="D15" s="394"/>
      <c r="E15" s="394"/>
      <c r="F15" s="394"/>
      <c r="G15" s="394"/>
      <c r="H15" s="394"/>
      <c r="I15" s="394"/>
      <c r="J15" s="394"/>
      <c r="K15" s="394"/>
      <c r="L15" s="395"/>
      <c r="M15" s="390" t="s">
        <v>259</v>
      </c>
      <c r="N15" s="391"/>
      <c r="O15" s="394" t="str">
        <f>IF('[1]p10'!$H$376&lt;&gt;0,'[1]p10'!$H$376,"")</f>
        <v>CNPQ/UFCG</v>
      </c>
      <c r="P15" s="394"/>
      <c r="Q15" s="394"/>
      <c r="R15" s="394"/>
      <c r="S15" s="395"/>
      <c r="T15" s="123"/>
      <c r="U15" s="4"/>
      <c r="V15" s="4"/>
    </row>
    <row r="16" spans="1:19" ht="12.75">
      <c r="A16" s="396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</row>
    <row r="17" spans="1:22" ht="12.75">
      <c r="A17" s="61" t="s">
        <v>285</v>
      </c>
      <c r="B17" s="394" t="str">
        <f>IF('[1]p10'!$A$380&lt;&gt;0,'[1]p10'!$A$380,"")</f>
        <v>Sérgio Henrique Monari Soares</v>
      </c>
      <c r="C17" s="394"/>
      <c r="D17" s="394"/>
      <c r="E17" s="394"/>
      <c r="F17" s="394"/>
      <c r="G17" s="394"/>
      <c r="H17" s="394"/>
      <c r="I17" s="394"/>
      <c r="J17" s="394"/>
      <c r="K17" s="390" t="s">
        <v>182</v>
      </c>
      <c r="L17" s="391"/>
      <c r="M17" s="394" t="str">
        <f>IF('[1]p10'!$F$380&lt;&gt;0,'[1]p10'!$F$380,"")</f>
        <v>USP</v>
      </c>
      <c r="N17" s="394"/>
      <c r="O17" s="395"/>
      <c r="P17" s="112" t="s">
        <v>78</v>
      </c>
      <c r="Q17" s="122">
        <f>IF('[1]p10'!$K$380&lt;&gt;0,'[1]p10'!$K$380,"")</f>
        <v>39202</v>
      </c>
      <c r="R17" s="119" t="s">
        <v>79</v>
      </c>
      <c r="S17" s="122">
        <f>IF('[1]p10'!$L$380&lt;&gt;0,'[1]p10'!$L$380,"")</f>
        <v>39206</v>
      </c>
      <c r="T17" s="123"/>
      <c r="U17" s="4"/>
      <c r="V17" s="4"/>
    </row>
    <row r="18" spans="1:22" ht="12.75">
      <c r="A18" s="390" t="s">
        <v>282</v>
      </c>
      <c r="B18" s="391"/>
      <c r="C18" s="394" t="str">
        <f>IF('[1]p10'!$C$381&lt;&gt;0,'[1]p10'!$C$381,"")</f>
        <v>Desenvolver atividades de pesquisa</v>
      </c>
      <c r="D18" s="394"/>
      <c r="E18" s="394"/>
      <c r="F18" s="394"/>
      <c r="G18" s="394"/>
      <c r="H18" s="394"/>
      <c r="I18" s="394"/>
      <c r="J18" s="394"/>
      <c r="K18" s="394"/>
      <c r="L18" s="395"/>
      <c r="M18" s="390" t="s">
        <v>259</v>
      </c>
      <c r="N18" s="391"/>
      <c r="O18" s="394" t="str">
        <f>IF('[1]p10'!$H$380&lt;&gt;0,'[1]p10'!$H$380,"")</f>
        <v>CNPQ/UFCG</v>
      </c>
      <c r="P18" s="394"/>
      <c r="Q18" s="394"/>
      <c r="R18" s="394"/>
      <c r="S18" s="395"/>
      <c r="T18" s="123"/>
      <c r="U18" s="4"/>
      <c r="V18" s="4"/>
    </row>
    <row r="19" spans="1:19" ht="12.75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</row>
    <row r="20" spans="1:22" ht="12.75">
      <c r="A20" s="61" t="s">
        <v>285</v>
      </c>
      <c r="B20" s="394" t="str">
        <f>IF('[1]p10'!$A$384&lt;&gt;0,'[1]p10'!$A$384,"")</f>
        <v>Fágner Dias Araruna</v>
      </c>
      <c r="C20" s="394"/>
      <c r="D20" s="394"/>
      <c r="E20" s="394"/>
      <c r="F20" s="394"/>
      <c r="G20" s="394"/>
      <c r="H20" s="394"/>
      <c r="I20" s="394"/>
      <c r="J20" s="394"/>
      <c r="K20" s="390" t="s">
        <v>182</v>
      </c>
      <c r="L20" s="391"/>
      <c r="M20" s="394" t="str">
        <f>IF('[1]p10'!$F$384&lt;&gt;0,'[1]p10'!$F$384,"")</f>
        <v>UFPB</v>
      </c>
      <c r="N20" s="394"/>
      <c r="O20" s="395"/>
      <c r="P20" s="112" t="s">
        <v>78</v>
      </c>
      <c r="Q20" s="122">
        <f>IF('[1]p10'!$K$384&lt;&gt;0,'[1]p10'!$K$384,"")</f>
        <v>39071</v>
      </c>
      <c r="R20" s="119" t="s">
        <v>79</v>
      </c>
      <c r="S20" s="122">
        <f>IF('[1]p10'!$L$384&lt;&gt;0,'[1]p10'!$L$384,"")</f>
        <v>39071</v>
      </c>
      <c r="T20" s="123"/>
      <c r="U20" s="4"/>
      <c r="V20" s="4"/>
    </row>
    <row r="21" spans="1:22" ht="12.75">
      <c r="A21" s="390" t="s">
        <v>282</v>
      </c>
      <c r="B21" s="391"/>
      <c r="C21" s="394" t="str">
        <f>IF('[1]p10'!$C$385&lt;&gt;0,'[1]p10'!$C$385,"")</f>
        <v>Banca Examinadora  da dissertação do aluno do aluno Romero Alves de Melo</v>
      </c>
      <c r="D21" s="394"/>
      <c r="E21" s="394"/>
      <c r="F21" s="394"/>
      <c r="G21" s="394"/>
      <c r="H21" s="394"/>
      <c r="I21" s="394"/>
      <c r="J21" s="394"/>
      <c r="K21" s="394"/>
      <c r="L21" s="395"/>
      <c r="M21" s="390" t="s">
        <v>259</v>
      </c>
      <c r="N21" s="391"/>
      <c r="O21" s="394" t="str">
        <f>IF('[1]p10'!$H$384&lt;&gt;0,'[1]p10'!$H$384,"")</f>
        <v>UFCG</v>
      </c>
      <c r="P21" s="394"/>
      <c r="Q21" s="394"/>
      <c r="R21" s="394"/>
      <c r="S21" s="395"/>
      <c r="T21" s="123"/>
      <c r="U21" s="4"/>
      <c r="V21" s="4"/>
    </row>
    <row r="22" spans="1:19" ht="12.75">
      <c r="A22" s="396"/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</row>
    <row r="23" spans="1:19" s="45" customFormat="1" ht="13.5" customHeight="1">
      <c r="A23" s="112" t="s">
        <v>284</v>
      </c>
      <c r="B23" s="391" t="str">
        <f>T('[1]p19'!$C$13:$G$13)</f>
        <v>José de Arimatéia Fernandes</v>
      </c>
      <c r="C23" s="391"/>
      <c r="D23" s="391"/>
      <c r="E23" s="391"/>
      <c r="F23" s="391"/>
      <c r="G23" s="391"/>
      <c r="H23" s="392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</row>
    <row r="24" spans="1:22" ht="12.75">
      <c r="A24" s="61" t="s">
        <v>285</v>
      </c>
      <c r="B24" s="394" t="str">
        <f>IF('[1]p19'!$A$372&lt;&gt;0,'[1]p19'!$A$372,"")</f>
        <v>Paulo Roberto Oliveira </v>
      </c>
      <c r="C24" s="394"/>
      <c r="D24" s="394"/>
      <c r="E24" s="394"/>
      <c r="F24" s="394"/>
      <c r="G24" s="394"/>
      <c r="H24" s="394"/>
      <c r="I24" s="394"/>
      <c r="J24" s="394"/>
      <c r="K24" s="390" t="s">
        <v>182</v>
      </c>
      <c r="L24" s="391"/>
      <c r="M24" s="394" t="str">
        <f>IF('[1]p19'!$F$372&lt;&gt;0,'[1]p19'!$F$372,"")</f>
        <v>UFRJ</v>
      </c>
      <c r="N24" s="394"/>
      <c r="O24" s="395"/>
      <c r="P24" s="112" t="s">
        <v>78</v>
      </c>
      <c r="Q24" s="122">
        <f>IF('[1]p19'!$K$372&lt;&gt;0,'[1]p19'!$K$372,"")</f>
        <v>39157</v>
      </c>
      <c r="R24" s="119" t="s">
        <v>79</v>
      </c>
      <c r="S24" s="122">
        <f>IF('[1]p19'!$L$372&lt;&gt;0,'[1]p19'!$L$372,"")</f>
        <v>39157</v>
      </c>
      <c r="T24" s="123"/>
      <c r="U24" s="4"/>
      <c r="V24" s="4"/>
    </row>
    <row r="25" spans="1:22" ht="12.75">
      <c r="A25" s="390" t="s">
        <v>282</v>
      </c>
      <c r="B25" s="391"/>
      <c r="C25" s="394" t="str">
        <f>IF('[1]p19'!$C$373&lt;&gt;0,'[1]p19'!$C$373,"")</f>
        <v>Banca Examinadora da dissertação do aluno Marco Antonio Lázaro Velásquez</v>
      </c>
      <c r="D25" s="394"/>
      <c r="E25" s="394"/>
      <c r="F25" s="394"/>
      <c r="G25" s="394"/>
      <c r="H25" s="394"/>
      <c r="I25" s="394"/>
      <c r="J25" s="394"/>
      <c r="K25" s="394"/>
      <c r="L25" s="395"/>
      <c r="M25" s="390" t="s">
        <v>259</v>
      </c>
      <c r="N25" s="391"/>
      <c r="O25" s="394" t="str">
        <f>IF('[1]p19'!$H$372&lt;&gt;0,'[1]p19'!$H$372,"")</f>
        <v>UFCG</v>
      </c>
      <c r="P25" s="394"/>
      <c r="Q25" s="394"/>
      <c r="R25" s="394"/>
      <c r="S25" s="395"/>
      <c r="T25" s="123"/>
      <c r="U25" s="4"/>
      <c r="V25" s="4"/>
    </row>
    <row r="26" spans="1:19" ht="12.75">
      <c r="A26" s="396"/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</row>
    <row r="27" spans="1:22" ht="12.75">
      <c r="A27" s="61" t="s">
        <v>285</v>
      </c>
      <c r="B27" s="394" t="str">
        <f>IF('[1]p19'!$A$376&lt;&gt;0,'[1]p19'!$A$376,"")</f>
        <v>João Xavier da Cruz Neto</v>
      </c>
      <c r="C27" s="394"/>
      <c r="D27" s="394"/>
      <c r="E27" s="394"/>
      <c r="F27" s="394"/>
      <c r="G27" s="394"/>
      <c r="H27" s="394"/>
      <c r="I27" s="394"/>
      <c r="J27" s="394"/>
      <c r="K27" s="390" t="s">
        <v>182</v>
      </c>
      <c r="L27" s="391"/>
      <c r="M27" s="394" t="str">
        <f>IF('[1]p19'!$F$376&lt;&gt;0,'[1]p19'!$F$376,"")</f>
        <v>UFPI</v>
      </c>
      <c r="N27" s="394"/>
      <c r="O27" s="395"/>
      <c r="P27" s="112" t="s">
        <v>78</v>
      </c>
      <c r="Q27" s="122">
        <f>IF('[1]p19'!$K$376&lt;&gt;0,'[1]p19'!$K$376,"")</f>
        <v>39157</v>
      </c>
      <c r="R27" s="119" t="s">
        <v>79</v>
      </c>
      <c r="S27" s="122">
        <f>IF('[1]p19'!$L$376&lt;&gt;0,'[1]p19'!$L$376,"")</f>
        <v>39157</v>
      </c>
      <c r="T27" s="123"/>
      <c r="U27" s="4"/>
      <c r="V27" s="4"/>
    </row>
    <row r="28" spans="1:22" ht="12.75">
      <c r="A28" s="390" t="s">
        <v>282</v>
      </c>
      <c r="B28" s="391"/>
      <c r="C28" s="394" t="str">
        <f>IF('[1]p19'!$C$377&lt;&gt;0,'[1]p19'!$C$377,"")</f>
        <v>Banca Examinadora da dissertação do aluno Marco Antonio Lázaro Velásquez</v>
      </c>
      <c r="D28" s="394"/>
      <c r="E28" s="394"/>
      <c r="F28" s="394"/>
      <c r="G28" s="394"/>
      <c r="H28" s="394"/>
      <c r="I28" s="394"/>
      <c r="J28" s="394"/>
      <c r="K28" s="394"/>
      <c r="L28" s="395"/>
      <c r="M28" s="390" t="s">
        <v>259</v>
      </c>
      <c r="N28" s="391"/>
      <c r="O28" s="394" t="str">
        <f>IF('[1]p19'!$H$376&lt;&gt;0,'[1]p19'!$H$376,"")</f>
        <v>UFCG</v>
      </c>
      <c r="P28" s="394"/>
      <c r="Q28" s="394"/>
      <c r="R28" s="394"/>
      <c r="S28" s="395"/>
      <c r="T28" s="123"/>
      <c r="U28" s="4"/>
      <c r="V28" s="4"/>
    </row>
    <row r="29" spans="1:19" ht="12.75">
      <c r="A29" s="396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</row>
    <row r="30" spans="1:22" ht="12.75">
      <c r="A30" s="61" t="s">
        <v>285</v>
      </c>
      <c r="B30" s="394" t="str">
        <f>IF('[1]p19'!$A$380&lt;&gt;0,'[1]p19'!$A$380,"")</f>
        <v>Lenimar Nunes de Andrade</v>
      </c>
      <c r="C30" s="394"/>
      <c r="D30" s="394"/>
      <c r="E30" s="394"/>
      <c r="F30" s="394"/>
      <c r="G30" s="394"/>
      <c r="H30" s="394"/>
      <c r="I30" s="394"/>
      <c r="J30" s="394"/>
      <c r="K30" s="390" t="s">
        <v>182</v>
      </c>
      <c r="L30" s="391"/>
      <c r="M30" s="394" t="str">
        <f>IF('[1]p19'!$F$380&lt;&gt;0,'[1]p19'!$F$380,"")</f>
        <v>UFPB</v>
      </c>
      <c r="N30" s="394"/>
      <c r="O30" s="395"/>
      <c r="P30" s="112" t="s">
        <v>78</v>
      </c>
      <c r="Q30" s="122">
        <f>IF('[1]p19'!$K$380&lt;&gt;0,'[1]p19'!$K$380,"")</f>
        <v>39164</v>
      </c>
      <c r="R30" s="119" t="s">
        <v>79</v>
      </c>
      <c r="S30" s="122">
        <f>IF('[1]p19'!$L$380&lt;&gt;0,'[1]p19'!$L$380,"")</f>
        <v>39164</v>
      </c>
      <c r="T30" s="123"/>
      <c r="U30" s="4"/>
      <c r="V30" s="4"/>
    </row>
    <row r="31" spans="1:22" ht="12.75">
      <c r="A31" s="390" t="s">
        <v>282</v>
      </c>
      <c r="B31" s="391"/>
      <c r="C31" s="394" t="str">
        <f>IF('[1]p19'!$C$381&lt;&gt;0,'[1]p19'!$C$381,"")</f>
        <v>Banca Examinadora da dissertação do aluno Hallyson Gustavo Guedes de Morais Lima</v>
      </c>
      <c r="D31" s="394"/>
      <c r="E31" s="394"/>
      <c r="F31" s="394"/>
      <c r="G31" s="394"/>
      <c r="H31" s="394"/>
      <c r="I31" s="394"/>
      <c r="J31" s="394"/>
      <c r="K31" s="394"/>
      <c r="L31" s="395"/>
      <c r="M31" s="390" t="s">
        <v>259</v>
      </c>
      <c r="N31" s="391"/>
      <c r="O31" s="394" t="str">
        <f>IF('[1]p19'!$H$380&lt;&gt;0,'[1]p19'!$H$380,"")</f>
        <v>UFCG</v>
      </c>
      <c r="P31" s="394"/>
      <c r="Q31" s="394"/>
      <c r="R31" s="394"/>
      <c r="S31" s="395"/>
      <c r="T31" s="123"/>
      <c r="U31" s="4"/>
      <c r="V31" s="4"/>
    </row>
    <row r="32" spans="1:19" ht="12.75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</row>
    <row r="33" spans="1:19" s="45" customFormat="1" ht="13.5" customHeight="1">
      <c r="A33" s="112" t="s">
        <v>284</v>
      </c>
      <c r="B33" s="391" t="str">
        <f>T('[1]p26'!$C$13:$G$13)</f>
        <v>Marco Aurélio Soares Souto</v>
      </c>
      <c r="C33" s="391"/>
      <c r="D33" s="391"/>
      <c r="E33" s="391"/>
      <c r="F33" s="391"/>
      <c r="G33" s="391"/>
      <c r="H33" s="392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</row>
    <row r="34" spans="1:22" ht="12.75">
      <c r="A34" s="61" t="s">
        <v>285</v>
      </c>
      <c r="B34" s="394" t="str">
        <f>IF('[1]p26'!$A$372&lt;&gt;0,'[1]p26'!$A$372,"")</f>
        <v>Olimpio Hiroshi Miyagaki</v>
      </c>
      <c r="C34" s="394"/>
      <c r="D34" s="394"/>
      <c r="E34" s="394"/>
      <c r="F34" s="394"/>
      <c r="G34" s="394"/>
      <c r="H34" s="394"/>
      <c r="I34" s="394"/>
      <c r="J34" s="394"/>
      <c r="K34" s="390" t="s">
        <v>182</v>
      </c>
      <c r="L34" s="391"/>
      <c r="M34" s="394" t="str">
        <f>IF('[1]p26'!$F$372&lt;&gt;0,'[1]p26'!$F$372,"")</f>
        <v>UFV (Viçosa)</v>
      </c>
      <c r="N34" s="394"/>
      <c r="O34" s="395"/>
      <c r="P34" s="112" t="s">
        <v>78</v>
      </c>
      <c r="Q34" s="122">
        <f>IF('[1]p26'!$K$372&lt;&gt;0,'[1]p26'!$K$372,"")</f>
        <v>39073</v>
      </c>
      <c r="R34" s="119" t="s">
        <v>79</v>
      </c>
      <c r="S34" s="122">
        <f>IF('[1]p26'!$L$372&lt;&gt;0,'[1]p26'!$L$372,"")</f>
        <v>39073</v>
      </c>
      <c r="T34" s="123"/>
      <c r="U34" s="4"/>
      <c r="V34" s="4"/>
    </row>
    <row r="35" spans="1:22" ht="12.75">
      <c r="A35" s="390" t="s">
        <v>282</v>
      </c>
      <c r="B35" s="391"/>
      <c r="C35" s="394" t="str">
        <f>IF('[1]p26'!$C$373&lt;&gt;0,'[1]p26'!$C$373,"")</f>
        <v>Banca Examinadora  da dissertação do aluno Flank David Morais Bezerra</v>
      </c>
      <c r="D35" s="394"/>
      <c r="E35" s="394"/>
      <c r="F35" s="394"/>
      <c r="G35" s="394"/>
      <c r="H35" s="394"/>
      <c r="I35" s="394"/>
      <c r="J35" s="394"/>
      <c r="K35" s="394"/>
      <c r="L35" s="395"/>
      <c r="M35" s="390" t="s">
        <v>259</v>
      </c>
      <c r="N35" s="391"/>
      <c r="O35" s="394" t="str">
        <f>IF('[1]p26'!$H$372&lt;&gt;0,'[1]p26'!$H$372,"")</f>
        <v>UFCG</v>
      </c>
      <c r="P35" s="394"/>
      <c r="Q35" s="394"/>
      <c r="R35" s="394"/>
      <c r="S35" s="395"/>
      <c r="T35" s="123"/>
      <c r="U35" s="4"/>
      <c r="V35" s="4"/>
    </row>
    <row r="36" spans="1:19" ht="12.75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</row>
    <row r="37" spans="1:22" ht="12.75">
      <c r="A37" s="61" t="s">
        <v>285</v>
      </c>
      <c r="B37" s="394" t="str">
        <f>IF('[1]p26'!$A$376&lt;&gt;0,'[1]p26'!$A$376,"")</f>
        <v>Osmundo Alves de Lima</v>
      </c>
      <c r="C37" s="394"/>
      <c r="D37" s="394"/>
      <c r="E37" s="394"/>
      <c r="F37" s="394"/>
      <c r="G37" s="394"/>
      <c r="H37" s="394"/>
      <c r="I37" s="394"/>
      <c r="J37" s="394"/>
      <c r="K37" s="390" t="s">
        <v>182</v>
      </c>
      <c r="L37" s="391"/>
      <c r="M37" s="394" t="str">
        <f>IF('[1]p26'!$F$376&lt;&gt;0,'[1]p26'!$F$376,"")</f>
        <v>UEPB</v>
      </c>
      <c r="N37" s="394"/>
      <c r="O37" s="395"/>
      <c r="P37" s="112" t="s">
        <v>78</v>
      </c>
      <c r="Q37" s="122">
        <f>IF('[1]p26'!$K$376&lt;&gt;0,'[1]p26'!$K$376,"")</f>
        <v>39190</v>
      </c>
      <c r="R37" s="119" t="s">
        <v>79</v>
      </c>
      <c r="S37" s="122">
        <f>IF('[1]p26'!$L$376&lt;&gt;0,'[1]p26'!$L$376,"")</f>
        <v>39190</v>
      </c>
      <c r="T37" s="123"/>
      <c r="U37" s="4"/>
      <c r="V37" s="4"/>
    </row>
    <row r="38" spans="1:22" ht="12.75">
      <c r="A38" s="390" t="s">
        <v>282</v>
      </c>
      <c r="B38" s="391"/>
      <c r="C38" s="394" t="str">
        <f>IF('[1]p26'!$C$377&lt;&gt;0,'[1]p26'!$C$377,"")</f>
        <v>Banca Examinadora  da dissertação da aluna Joselma Soares dos Santos</v>
      </c>
      <c r="D38" s="394"/>
      <c r="E38" s="394"/>
      <c r="F38" s="394"/>
      <c r="G38" s="394"/>
      <c r="H38" s="394"/>
      <c r="I38" s="394"/>
      <c r="J38" s="394"/>
      <c r="K38" s="394"/>
      <c r="L38" s="395"/>
      <c r="M38" s="390" t="s">
        <v>259</v>
      </c>
      <c r="N38" s="391"/>
      <c r="O38" s="394" t="str">
        <f>IF('[1]p26'!$H$376&lt;&gt;0,'[1]p26'!$H$376,"")</f>
        <v>UFCG</v>
      </c>
      <c r="P38" s="394"/>
      <c r="Q38" s="394"/>
      <c r="R38" s="394"/>
      <c r="S38" s="395"/>
      <c r="T38" s="123"/>
      <c r="U38" s="4"/>
      <c r="V38" s="4"/>
    </row>
    <row r="39" spans="1:19" ht="12.75">
      <c r="A39" s="396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</row>
    <row r="40" spans="1:19" s="45" customFormat="1" ht="13.5" customHeight="1">
      <c r="A40" s="112" t="s">
        <v>284</v>
      </c>
      <c r="B40" s="391" t="str">
        <f>T('[1]p35'!$C$13:$G$13)</f>
        <v>Vanio Fragoso de Melo</v>
      </c>
      <c r="C40" s="391"/>
      <c r="D40" s="391"/>
      <c r="E40" s="391"/>
      <c r="F40" s="391"/>
      <c r="G40" s="391"/>
      <c r="H40" s="392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</row>
    <row r="41" spans="1:22" ht="12.75">
      <c r="A41" s="61" t="s">
        <v>285</v>
      </c>
      <c r="B41" s="394" t="str">
        <f>IF('[1]p35'!$A$372&lt;&gt;0,'[1]p35'!$A$372,"")</f>
        <v>Adelailson Peixoto da Silva</v>
      </c>
      <c r="C41" s="394"/>
      <c r="D41" s="394"/>
      <c r="E41" s="394"/>
      <c r="F41" s="394"/>
      <c r="G41" s="394"/>
      <c r="H41" s="394"/>
      <c r="I41" s="394"/>
      <c r="J41" s="394"/>
      <c r="K41" s="390" t="s">
        <v>182</v>
      </c>
      <c r="L41" s="391"/>
      <c r="M41" s="394" t="str">
        <f>IF('[1]p35'!$F$372&lt;&gt;0,'[1]p35'!$F$372,"")</f>
        <v>UFAL</v>
      </c>
      <c r="N41" s="394"/>
      <c r="O41" s="395"/>
      <c r="P41" s="112" t="s">
        <v>78</v>
      </c>
      <c r="Q41" s="122">
        <f>IF('[1]p35'!$K$372&lt;&gt;0,'[1]p35'!$K$372,"")</f>
        <v>39058</v>
      </c>
      <c r="R41" s="119" t="s">
        <v>79</v>
      </c>
      <c r="S41" s="122">
        <f>IF('[1]p35'!$L$372&lt;&gt;0,'[1]p35'!$L$372,"")</f>
        <v>39058</v>
      </c>
      <c r="T41" s="123"/>
      <c r="U41" s="4"/>
      <c r="V41" s="4"/>
    </row>
    <row r="42" spans="1:22" ht="12.75">
      <c r="A42" s="390" t="s">
        <v>282</v>
      </c>
      <c r="B42" s="391"/>
      <c r="C42" s="394" t="str">
        <f>IF('[1]p35'!$C$373&lt;&gt;0,'[1]p35'!$C$373,"")</f>
        <v>Banca Examinadora da dissertação do aluno Jamilson </v>
      </c>
      <c r="D42" s="394"/>
      <c r="E42" s="394"/>
      <c r="F42" s="394"/>
      <c r="G42" s="394"/>
      <c r="H42" s="394"/>
      <c r="I42" s="394"/>
      <c r="J42" s="394"/>
      <c r="K42" s="394"/>
      <c r="L42" s="395"/>
      <c r="M42" s="390" t="s">
        <v>259</v>
      </c>
      <c r="N42" s="391"/>
      <c r="O42" s="394" t="str">
        <f>IF('[1]p35'!$H$372&lt;&gt;0,'[1]p35'!$H$372,"")</f>
        <v>UFCG</v>
      </c>
      <c r="P42" s="394"/>
      <c r="Q42" s="394"/>
      <c r="R42" s="394"/>
      <c r="S42" s="395"/>
      <c r="T42" s="123"/>
      <c r="U42" s="4"/>
      <c r="V42" s="4"/>
    </row>
  </sheetData>
  <sheetProtection password="CA19" sheet="1" objects="1" scenarios="1"/>
  <mergeCells count="103">
    <mergeCell ref="A42:B42"/>
    <mergeCell ref="C42:L42"/>
    <mergeCell ref="M42:N42"/>
    <mergeCell ref="O42:S42"/>
    <mergeCell ref="A39:S39"/>
    <mergeCell ref="B40:H40"/>
    <mergeCell ref="I40:S40"/>
    <mergeCell ref="B41:J41"/>
    <mergeCell ref="K41:L41"/>
    <mergeCell ref="M41:O41"/>
    <mergeCell ref="A38:B38"/>
    <mergeCell ref="C38:L38"/>
    <mergeCell ref="M38:N38"/>
    <mergeCell ref="O38:S38"/>
    <mergeCell ref="A36:S36"/>
    <mergeCell ref="B37:J37"/>
    <mergeCell ref="K37:L37"/>
    <mergeCell ref="M37:O37"/>
    <mergeCell ref="A35:B35"/>
    <mergeCell ref="C35:L35"/>
    <mergeCell ref="M35:N35"/>
    <mergeCell ref="O35:S35"/>
    <mergeCell ref="A32:S32"/>
    <mergeCell ref="B33:H33"/>
    <mergeCell ref="I33:S33"/>
    <mergeCell ref="B34:J34"/>
    <mergeCell ref="K34:L34"/>
    <mergeCell ref="M34:O34"/>
    <mergeCell ref="A31:B31"/>
    <mergeCell ref="C31:L31"/>
    <mergeCell ref="M31:N31"/>
    <mergeCell ref="O31:S31"/>
    <mergeCell ref="A29:S29"/>
    <mergeCell ref="B30:J30"/>
    <mergeCell ref="K30:L30"/>
    <mergeCell ref="M30:O30"/>
    <mergeCell ref="A28:B28"/>
    <mergeCell ref="C28:L28"/>
    <mergeCell ref="M28:N28"/>
    <mergeCell ref="O28:S28"/>
    <mergeCell ref="A26:S26"/>
    <mergeCell ref="B27:J27"/>
    <mergeCell ref="K27:L27"/>
    <mergeCell ref="M27:O27"/>
    <mergeCell ref="A25:B25"/>
    <mergeCell ref="C25:L25"/>
    <mergeCell ref="M25:N25"/>
    <mergeCell ref="O25:S25"/>
    <mergeCell ref="A22:S22"/>
    <mergeCell ref="B23:H23"/>
    <mergeCell ref="I23:S23"/>
    <mergeCell ref="B24:J24"/>
    <mergeCell ref="K24:L24"/>
    <mergeCell ref="M24:O24"/>
    <mergeCell ref="A21:B21"/>
    <mergeCell ref="C21:L21"/>
    <mergeCell ref="M21:N21"/>
    <mergeCell ref="O21:S21"/>
    <mergeCell ref="A19:S19"/>
    <mergeCell ref="B20:J20"/>
    <mergeCell ref="K20:L20"/>
    <mergeCell ref="M20:O20"/>
    <mergeCell ref="A18:B18"/>
    <mergeCell ref="C18:L18"/>
    <mergeCell ref="M18:N18"/>
    <mergeCell ref="O18:S18"/>
    <mergeCell ref="A16:S16"/>
    <mergeCell ref="B17:J17"/>
    <mergeCell ref="K17:L17"/>
    <mergeCell ref="M17:O17"/>
    <mergeCell ref="A15:B15"/>
    <mergeCell ref="C15:L15"/>
    <mergeCell ref="M15:N15"/>
    <mergeCell ref="O15:S15"/>
    <mergeCell ref="A13:S13"/>
    <mergeCell ref="B14:J14"/>
    <mergeCell ref="K14:L14"/>
    <mergeCell ref="M14:O14"/>
    <mergeCell ref="A12:B12"/>
    <mergeCell ref="C12:L12"/>
    <mergeCell ref="M12:N12"/>
    <mergeCell ref="O12:S12"/>
    <mergeCell ref="A9:S9"/>
    <mergeCell ref="B10:H10"/>
    <mergeCell ref="I10:S10"/>
    <mergeCell ref="B11:J11"/>
    <mergeCell ref="K11:L11"/>
    <mergeCell ref="M11:O11"/>
    <mergeCell ref="A8:B8"/>
    <mergeCell ref="C8:L8"/>
    <mergeCell ref="M8:N8"/>
    <mergeCell ref="O8:S8"/>
    <mergeCell ref="A4:S5"/>
    <mergeCell ref="B6:H6"/>
    <mergeCell ref="I6:S6"/>
    <mergeCell ref="B7:J7"/>
    <mergeCell ref="K7:L7"/>
    <mergeCell ref="M7:O7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2">
      <selection activeCell="E3" sqref="E3:P3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5.28125" style="0" customWidth="1"/>
    <col min="10" max="10" width="4.281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7.2812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4.28125" style="0" customWidth="1"/>
    <col min="19" max="19" width="8.00390625" style="0" customWidth="1"/>
    <col min="20" max="20" width="5.2812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82" t="s">
        <v>279</v>
      </c>
      <c r="B3" s="383"/>
      <c r="C3" s="383"/>
      <c r="D3" s="384"/>
      <c r="E3" s="387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385" t="s">
        <v>84</v>
      </c>
      <c r="R3" s="386"/>
      <c r="S3" s="29" t="str">
        <f>'[1]p1'!$H$4</f>
        <v>2006.2</v>
      </c>
    </row>
    <row r="4" spans="1:19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8" customFormat="1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s="45" customFormat="1" ht="13.5" customHeight="1">
      <c r="A6" s="390" t="str">
        <f>T('[1]p5'!$C$13:$G$13)</f>
        <v>Antônio José da Silva</v>
      </c>
      <c r="B6" s="391"/>
      <c r="C6" s="391"/>
      <c r="D6" s="391"/>
      <c r="E6" s="391"/>
      <c r="F6" s="392"/>
      <c r="G6" s="397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</row>
    <row r="7" spans="1:22" ht="12.75">
      <c r="A7" s="61" t="s">
        <v>281</v>
      </c>
      <c r="B7" s="394" t="str">
        <f>IF('[1]p5'!$A$365&lt;&gt;0,'[1]p5'!$A$365,"")</f>
        <v>Comunicação no II Encontro de Inferência em Processos Estocáticos Especiais</v>
      </c>
      <c r="C7" s="394"/>
      <c r="D7" s="394"/>
      <c r="E7" s="394"/>
      <c r="F7" s="394"/>
      <c r="G7" s="394"/>
      <c r="H7" s="394"/>
      <c r="I7" s="394"/>
      <c r="J7" s="394"/>
      <c r="K7" s="394"/>
      <c r="L7" s="395"/>
      <c r="M7" s="61" t="s">
        <v>277</v>
      </c>
      <c r="N7" s="394" t="str">
        <f>IF('[1]p5'!$I$365&lt;&gt;0,'[1]p5'!$I$365,"")</f>
        <v>UnB/BRASÍLIA</v>
      </c>
      <c r="O7" s="394"/>
      <c r="P7" s="394"/>
      <c r="Q7" s="395"/>
      <c r="R7" s="121" t="s">
        <v>280</v>
      </c>
      <c r="S7" s="122">
        <f>IF('[1]p5'!$L$365&lt;&gt;0,'[1]p5'!$L$365,"")</f>
        <v>39150</v>
      </c>
      <c r="T7" s="123"/>
      <c r="U7" s="4"/>
      <c r="V7" s="4"/>
    </row>
    <row r="8" spans="1:19" ht="12.75">
      <c r="A8" s="396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</row>
    <row r="9" spans="1:19" s="45" customFormat="1" ht="13.5" customHeight="1">
      <c r="A9" s="390" t="str">
        <f>T('[1]p7'!$C$13:$G$13)</f>
        <v>Aparecido Jesuino de Souza</v>
      </c>
      <c r="B9" s="391"/>
      <c r="C9" s="391"/>
      <c r="D9" s="391"/>
      <c r="E9" s="391"/>
      <c r="F9" s="392"/>
      <c r="G9" s="397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</row>
    <row r="10" spans="1:22" ht="12.75">
      <c r="A10" s="61" t="s">
        <v>281</v>
      </c>
      <c r="B10" s="394" t="str">
        <f>IF('[1]p7'!$A$365&lt;&gt;0,'[1]p7'!$A$365,"")</f>
        <v>Solução do problema de Riemann para um modelo de combustão c/ combustível sólido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5"/>
      <c r="M10" s="61" t="s">
        <v>277</v>
      </c>
      <c r="N10" s="394" t="str">
        <f>IF('[1]p7'!$I$365&lt;&gt;0,'[1]p7'!$I$365,"")</f>
        <v>IME-UFG</v>
      </c>
      <c r="O10" s="394"/>
      <c r="P10" s="394"/>
      <c r="Q10" s="395"/>
      <c r="R10" s="121" t="s">
        <v>280</v>
      </c>
      <c r="S10" s="122">
        <f>IF('[1]p7'!$L$365&lt;&gt;0,'[1]p7'!$L$365,"")</f>
        <v>39093</v>
      </c>
      <c r="T10" s="123"/>
      <c r="U10" s="4"/>
      <c r="V10" s="4"/>
    </row>
    <row r="11" spans="1:22" ht="12.75">
      <c r="A11" s="61" t="s">
        <v>281</v>
      </c>
      <c r="B11" s="394" t="str">
        <f>IF('[1]p7'!$A$366&lt;&gt;0,'[1]p7'!$A$366,"")</f>
        <v>Equações Diferenciais e Petróleo</v>
      </c>
      <c r="C11" s="394"/>
      <c r="D11" s="394"/>
      <c r="E11" s="394"/>
      <c r="F11" s="394"/>
      <c r="G11" s="394"/>
      <c r="H11" s="394"/>
      <c r="I11" s="394"/>
      <c r="J11" s="394"/>
      <c r="K11" s="394"/>
      <c r="L11" s="395"/>
      <c r="M11" s="61" t="s">
        <v>277</v>
      </c>
      <c r="N11" s="394" t="str">
        <f>IF('[1]p7'!$I$366&lt;&gt;0,'[1]p7'!$I$366,"")</f>
        <v>UAME-UFCG</v>
      </c>
      <c r="O11" s="394"/>
      <c r="P11" s="394"/>
      <c r="Q11" s="395"/>
      <c r="R11" s="121" t="s">
        <v>280</v>
      </c>
      <c r="S11" s="122">
        <f>IF('[1]p7'!$L$366&lt;&gt;0,'[1]p7'!$L$366,"")</f>
        <v>39148</v>
      </c>
      <c r="T11" s="123"/>
      <c r="U11" s="4"/>
      <c r="V11" s="4"/>
    </row>
    <row r="12" spans="1:19" ht="12.75">
      <c r="A12" s="396"/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</row>
    <row r="13" spans="1:19" s="45" customFormat="1" ht="13.5" customHeight="1">
      <c r="A13" s="390" t="str">
        <f>T('[1]p8'!$C$13:$G$13)</f>
        <v>Bianca Morelli Casalvara Caretta</v>
      </c>
      <c r="B13" s="391"/>
      <c r="C13" s="391"/>
      <c r="D13" s="391"/>
      <c r="E13" s="391"/>
      <c r="F13" s="392"/>
      <c r="G13" s="397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</row>
    <row r="14" spans="1:22" ht="12.75">
      <c r="A14" s="61" t="s">
        <v>281</v>
      </c>
      <c r="B14" s="394" t="str">
        <f>IF('[1]p8'!$A$365&lt;&gt;0,'[1]p8'!$A$365,"")</f>
        <v>Modelos de Solidificação e Teoria de Controle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5"/>
      <c r="M14" s="61" t="s">
        <v>277</v>
      </c>
      <c r="N14" s="394" t="str">
        <f>IF('[1]p8'!$I$365&lt;&gt;0,'[1]p8'!$I$365,"")</f>
        <v>UAME - UFCG</v>
      </c>
      <c r="O14" s="394"/>
      <c r="P14" s="394"/>
      <c r="Q14" s="395"/>
      <c r="R14" s="121" t="s">
        <v>280</v>
      </c>
      <c r="S14" s="122">
        <f>IF('[1]p8'!$L$365&lt;&gt;0,'[1]p8'!$L$365,"")</f>
        <v>39155</v>
      </c>
      <c r="T14" s="123"/>
      <c r="U14" s="4"/>
      <c r="V14" s="4"/>
    </row>
    <row r="15" spans="1:19" ht="12.75">
      <c r="A15" s="396"/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</row>
    <row r="16" spans="1:19" s="45" customFormat="1" ht="13.5" customHeight="1">
      <c r="A16" s="390" t="str">
        <f>T('[1]p10'!$C$13:$G$13)</f>
        <v>Claudianor Oliveira Alves</v>
      </c>
      <c r="B16" s="391"/>
      <c r="C16" s="391"/>
      <c r="D16" s="391"/>
      <c r="E16" s="391"/>
      <c r="F16" s="392"/>
      <c r="G16" s="397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</row>
    <row r="17" spans="1:22" ht="12.75">
      <c r="A17" s="61" t="s">
        <v>281</v>
      </c>
      <c r="B17" s="394" t="str">
        <f>IF('[1]p10'!$A$365&lt;&gt;0,'[1]p10'!$A$365,"")</f>
        <v>Existence of periodic solution for a class of system involving nonlinear wave equation</v>
      </c>
      <c r="C17" s="394"/>
      <c r="D17" s="394"/>
      <c r="E17" s="394"/>
      <c r="F17" s="394"/>
      <c r="G17" s="394"/>
      <c r="H17" s="394"/>
      <c r="I17" s="394"/>
      <c r="J17" s="394"/>
      <c r="K17" s="394"/>
      <c r="L17" s="395"/>
      <c r="M17" s="61" t="s">
        <v>277</v>
      </c>
      <c r="N17" s="394" t="str">
        <f>IF('[1]p10'!$I$365&lt;&gt;0,'[1]p10'!$I$365,"")</f>
        <v>USP</v>
      </c>
      <c r="O17" s="394"/>
      <c r="P17" s="394"/>
      <c r="Q17" s="395"/>
      <c r="R17" s="121" t="s">
        <v>280</v>
      </c>
      <c r="S17" s="122">
        <f>IF('[1]p10'!$L$365&lt;&gt;0,'[1]p10'!$L$365,"")</f>
        <v>39126</v>
      </c>
      <c r="T17" s="123"/>
      <c r="U17" s="4"/>
      <c r="V17" s="4"/>
    </row>
    <row r="18" spans="1:22" ht="12.75">
      <c r="A18" s="61" t="s">
        <v>281</v>
      </c>
      <c r="B18" s="394" t="str">
        <f>IF('[1]p10'!$A$366&lt;&gt;0,'[1]p10'!$A$366,"")</f>
        <v>Existencia de solução periódica para uma classe de problemas envolvendo a Equação da Onda</v>
      </c>
      <c r="C18" s="394"/>
      <c r="D18" s="394"/>
      <c r="E18" s="394"/>
      <c r="F18" s="394"/>
      <c r="G18" s="394"/>
      <c r="H18" s="394"/>
      <c r="I18" s="394"/>
      <c r="J18" s="394"/>
      <c r="K18" s="394"/>
      <c r="L18" s="395"/>
      <c r="M18" s="61" t="s">
        <v>277</v>
      </c>
      <c r="N18" s="394" t="str">
        <f>IF('[1]p10'!$I$366&lt;&gt;0,'[1]p10'!$I$366,"")</f>
        <v>UFPB</v>
      </c>
      <c r="O18" s="394"/>
      <c r="P18" s="394"/>
      <c r="Q18" s="395"/>
      <c r="R18" s="121" t="s">
        <v>280</v>
      </c>
      <c r="S18" s="122">
        <f>IF('[1]p10'!$L$366&lt;&gt;0,'[1]p10'!$L$366,"")</f>
        <v>39141</v>
      </c>
      <c r="T18" s="123"/>
      <c r="U18" s="4"/>
      <c r="V18" s="4"/>
    </row>
    <row r="19" spans="1:19" ht="12.75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</row>
    <row r="20" spans="1:19" s="45" customFormat="1" ht="13.5" customHeight="1">
      <c r="A20" s="390" t="str">
        <f>T('[1]p11'!$C$13:$G$13)</f>
        <v>Daniel Cordeiro de Morais Filho</v>
      </c>
      <c r="B20" s="391"/>
      <c r="C20" s="391"/>
      <c r="D20" s="391"/>
      <c r="E20" s="391"/>
      <c r="F20" s="392"/>
      <c r="G20" s="397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</row>
    <row r="21" spans="1:22" ht="12.75">
      <c r="A21" s="61" t="s">
        <v>281</v>
      </c>
      <c r="B21" s="394" t="str">
        <f>IF('[1]p11'!$A$365&lt;&gt;0,'[1]p11'!$A$365,"")</f>
        <v>Demonstrações matemáticas- Cuidado para não enganar, nem se enganar</v>
      </c>
      <c r="C21" s="394"/>
      <c r="D21" s="394"/>
      <c r="E21" s="394"/>
      <c r="F21" s="394"/>
      <c r="G21" s="394"/>
      <c r="H21" s="394"/>
      <c r="I21" s="394"/>
      <c r="J21" s="394"/>
      <c r="K21" s="394"/>
      <c r="L21" s="395"/>
      <c r="M21" s="61" t="s">
        <v>277</v>
      </c>
      <c r="N21" s="394" t="str">
        <f>IF('[1]p11'!$I$365&lt;&gt;0,'[1]p11'!$I$365,"")</f>
        <v>UEPB, Campus VI, Monteiro</v>
      </c>
      <c r="O21" s="394"/>
      <c r="P21" s="394"/>
      <c r="Q21" s="395"/>
      <c r="R21" s="121" t="s">
        <v>280</v>
      </c>
      <c r="S21" s="122">
        <f>IF('[1]p11'!$L$365&lt;&gt;0,'[1]p11'!$L$365,"")</f>
        <v>39211</v>
      </c>
      <c r="T21" s="123"/>
      <c r="U21" s="4"/>
      <c r="V21" s="4"/>
    </row>
    <row r="22" spans="1:22" ht="12.75">
      <c r="A22" s="61" t="s">
        <v>281</v>
      </c>
      <c r="B22" s="394" t="str">
        <f>IF('[1]p11'!$A$366&lt;&gt;0,'[1]p11'!$A$366,"")</f>
        <v>Por quê acreditar que um fato matemático é válido? </v>
      </c>
      <c r="C22" s="394"/>
      <c r="D22" s="394"/>
      <c r="E22" s="394"/>
      <c r="F22" s="394"/>
      <c r="G22" s="394"/>
      <c r="H22" s="394"/>
      <c r="I22" s="394"/>
      <c r="J22" s="394"/>
      <c r="K22" s="394"/>
      <c r="L22" s="395"/>
      <c r="M22" s="61" t="s">
        <v>277</v>
      </c>
      <c r="N22" s="394" t="str">
        <f>IF('[1]p11'!$I$366&lt;&gt;0,'[1]p11'!$I$366,"")</f>
        <v>UFRN -Campus de Caicó</v>
      </c>
      <c r="O22" s="394"/>
      <c r="P22" s="394"/>
      <c r="Q22" s="395"/>
      <c r="R22" s="121" t="s">
        <v>280</v>
      </c>
      <c r="S22" s="122">
        <f>IF('[1]p11'!$L$366&lt;&gt;0,'[1]p11'!$L$366,"")</f>
        <v>39156</v>
      </c>
      <c r="T22" s="123"/>
      <c r="U22" s="4"/>
      <c r="V22" s="4"/>
    </row>
    <row r="23" spans="1:22" ht="12.75">
      <c r="A23" s="61" t="s">
        <v>281</v>
      </c>
      <c r="B23" s="394" t="str">
        <f>IF('[1]p11'!$A$367&lt;&gt;0,'[1]p11'!$A$367,"")</f>
        <v>Sofismas na Matemática. A importância do correto pensar!</v>
      </c>
      <c r="C23" s="394"/>
      <c r="D23" s="394"/>
      <c r="E23" s="394"/>
      <c r="F23" s="394"/>
      <c r="G23" s="394"/>
      <c r="H23" s="394"/>
      <c r="I23" s="394"/>
      <c r="J23" s="394"/>
      <c r="K23" s="394"/>
      <c r="L23" s="395"/>
      <c r="M23" s="61" t="s">
        <v>277</v>
      </c>
      <c r="N23" s="394" t="str">
        <f>IF('[1]p11'!$I$367&lt;&gt;0,'[1]p11'!$I$367,"")</f>
        <v>UFAL</v>
      </c>
      <c r="O23" s="394"/>
      <c r="P23" s="394"/>
      <c r="Q23" s="395"/>
      <c r="R23" s="121" t="s">
        <v>280</v>
      </c>
      <c r="S23" s="122">
        <f>IF('[1]p11'!$L$367&lt;&gt;0,'[1]p11'!$L$367,"")</f>
        <v>39107</v>
      </c>
      <c r="T23" s="123"/>
      <c r="U23" s="4"/>
      <c r="V23" s="4"/>
    </row>
    <row r="24" spans="1:19" ht="12.75">
      <c r="A24" s="396"/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</row>
    <row r="25" spans="1:19" s="45" customFormat="1" ht="13.5" customHeight="1">
      <c r="A25" s="390" t="str">
        <f>T('[1]p14'!$C$13:$G$13)</f>
        <v>Gilberto da Silva Matos</v>
      </c>
      <c r="B25" s="391"/>
      <c r="C25" s="391"/>
      <c r="D25" s="391"/>
      <c r="E25" s="391"/>
      <c r="F25" s="392"/>
      <c r="G25" s="397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</row>
    <row r="26" spans="1:22" ht="12.75">
      <c r="A26" s="61" t="s">
        <v>281</v>
      </c>
      <c r="B26" s="394" t="str">
        <f>IF('[1]p14'!$A$365&lt;&gt;0,'[1]p14'!$A$365,"")</f>
        <v>10a. Escola Brasileira de Regressão:</v>
      </c>
      <c r="C26" s="394"/>
      <c r="D26" s="394"/>
      <c r="E26" s="394"/>
      <c r="F26" s="394"/>
      <c r="G26" s="394"/>
      <c r="H26" s="394"/>
      <c r="I26" s="394"/>
      <c r="J26" s="394"/>
      <c r="K26" s="394"/>
      <c r="L26" s="395"/>
      <c r="M26" s="61" t="s">
        <v>277</v>
      </c>
      <c r="N26" s="394" t="str">
        <f>IF('[1]p14'!$I$365&lt;&gt;0,'[1]p14'!$I$365,"")</f>
        <v>Univ. Fed. da Bahia</v>
      </c>
      <c r="O26" s="394"/>
      <c r="P26" s="394"/>
      <c r="Q26" s="395"/>
      <c r="R26" s="121" t="s">
        <v>280</v>
      </c>
      <c r="S26" s="122" t="str">
        <f>IF('[1]p14'!$L$365&lt;&gt;0,'[1]p14'!$L$365,"")</f>
        <v>25-28/02/07</v>
      </c>
      <c r="T26" s="123"/>
      <c r="U26" s="4"/>
      <c r="V26" s="4"/>
    </row>
    <row r="27" spans="1:22" ht="12.75">
      <c r="A27" s="61" t="s">
        <v>281</v>
      </c>
      <c r="B27" s="394" t="str">
        <f>IF('[1]p14'!$A$366&lt;&gt;0,'[1]p14'!$A$366,"")</f>
        <v>Apresentação de Estudos da Tese em Desenvolvimento (pôster) 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5"/>
      <c r="M27" s="61" t="s">
        <v>277</v>
      </c>
      <c r="N27" s="394">
        <f>IF('[1]p14'!$I$366&lt;&gt;0,'[1]p14'!$I$366,"")</f>
      </c>
      <c r="O27" s="394"/>
      <c r="P27" s="394"/>
      <c r="Q27" s="395"/>
      <c r="R27" s="121" t="s">
        <v>280</v>
      </c>
      <c r="S27" s="122">
        <f>IF('[1]p14'!$L$366&lt;&gt;0,'[1]p14'!$L$366,"")</f>
      </c>
      <c r="T27" s="123"/>
      <c r="U27" s="4"/>
      <c r="V27" s="4"/>
    </row>
    <row r="28" spans="1:19" ht="12.75">
      <c r="A28" s="396"/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</row>
    <row r="29" spans="1:19" s="45" customFormat="1" ht="13.5" customHeight="1">
      <c r="A29" s="390" t="str">
        <f>T('[1]p16'!$C$13:$G$13)</f>
        <v>Izabel Maria Barbosa de Albuquerque</v>
      </c>
      <c r="B29" s="391"/>
      <c r="C29" s="391"/>
      <c r="D29" s="391"/>
      <c r="E29" s="391"/>
      <c r="F29" s="392"/>
      <c r="G29" s="397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</row>
    <row r="30" spans="1:22" ht="12.75">
      <c r="A30" s="61" t="s">
        <v>281</v>
      </c>
      <c r="B30" s="394" t="str">
        <f>IF('[1]p16'!$A$365&lt;&gt;0,'[1]p16'!$A$365,"")</f>
        <v>Mini-curso sobre Números Racionais para professores do Ensino Fundamental  </v>
      </c>
      <c r="C30" s="394"/>
      <c r="D30" s="394"/>
      <c r="E30" s="394"/>
      <c r="F30" s="394"/>
      <c r="G30" s="394"/>
      <c r="H30" s="394"/>
      <c r="I30" s="394"/>
      <c r="J30" s="394"/>
      <c r="K30" s="394"/>
      <c r="L30" s="395"/>
      <c r="M30" s="61" t="s">
        <v>277</v>
      </c>
      <c r="N30" s="394" t="str">
        <f>IF('[1]p16'!$I$365&lt;&gt;0,'[1]p16'!$I$365,"")</f>
        <v>LAPEM/UFCG</v>
      </c>
      <c r="O30" s="394"/>
      <c r="P30" s="394"/>
      <c r="Q30" s="395"/>
      <c r="R30" s="121" t="s">
        <v>280</v>
      </c>
      <c r="S30" s="122">
        <f>IF('[1]p16'!$L$365&lt;&gt;0,'[1]p16'!$L$365,"")</f>
        <v>39090</v>
      </c>
      <c r="T30" s="123"/>
      <c r="U30" s="4"/>
      <c r="V30" s="4"/>
    </row>
    <row r="31" spans="1:22" ht="12.75">
      <c r="A31" s="61" t="s">
        <v>281</v>
      </c>
      <c r="B31" s="394" t="str">
        <f>IF('[1]p16'!$A$366&lt;&gt;0,'[1]p16'!$A$366,"")</f>
        <v>Curso de Formação de Professores de Matemática das Escolas Estaduais EM-PB 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5"/>
      <c r="M31" s="61" t="s">
        <v>277</v>
      </c>
      <c r="N31" s="394" t="str">
        <f>IF('[1]p16'!$I$366&lt;&gt;0,'[1]p16'!$I$366,"")</f>
        <v>Secretaria do EM-PB</v>
      </c>
      <c r="O31" s="394"/>
      <c r="P31" s="394"/>
      <c r="Q31" s="395"/>
      <c r="R31" s="121" t="s">
        <v>280</v>
      </c>
      <c r="S31" s="122">
        <f>IF('[1]p16'!$L$366&lt;&gt;0,'[1]p16'!$L$366,"")</f>
      </c>
      <c r="T31" s="123"/>
      <c r="U31" s="4"/>
      <c r="V31" s="4"/>
    </row>
    <row r="32" spans="1:19" ht="12.75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</row>
    <row r="33" spans="1:19" s="45" customFormat="1" ht="13.5" customHeight="1">
      <c r="A33" s="390" t="str">
        <f>T('[1]p19'!$C$13:$G$13)</f>
        <v>José de Arimatéia Fernandes</v>
      </c>
      <c r="B33" s="391"/>
      <c r="C33" s="391"/>
      <c r="D33" s="391"/>
      <c r="E33" s="391"/>
      <c r="F33" s="392"/>
      <c r="G33" s="397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</row>
    <row r="34" spans="1:22" ht="12.75">
      <c r="A34" s="61" t="s">
        <v>281</v>
      </c>
      <c r="B34" s="394" t="str">
        <f>IF('[1]p19'!$A$365&lt;&gt;0,'[1]p19'!$A$365,"")</f>
        <v>Euler, Platão e os Poliedros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5"/>
      <c r="M34" s="61" t="s">
        <v>277</v>
      </c>
      <c r="N34" s="394" t="str">
        <f>IF('[1]p19'!$I$365&lt;&gt;0,'[1]p19'!$I$365,"")</f>
        <v>Curso de Verão em Matemática - UFCG</v>
      </c>
      <c r="O34" s="394"/>
      <c r="P34" s="394"/>
      <c r="Q34" s="395"/>
      <c r="R34" s="121" t="s">
        <v>280</v>
      </c>
      <c r="S34" s="122">
        <f>IF('[1]p19'!$L$365&lt;&gt;0,'[1]p19'!$L$365,"")</f>
        <v>39099</v>
      </c>
      <c r="T34" s="123"/>
      <c r="U34" s="4"/>
      <c r="V34" s="4"/>
    </row>
    <row r="35" spans="1:22" ht="12.75">
      <c r="A35" s="61" t="s">
        <v>281</v>
      </c>
      <c r="B35" s="394" t="str">
        <f>IF('[1]p19'!$A$366&lt;&gt;0,'[1]p19'!$A$366,"")</f>
        <v>Euler, Platão e os Poliedros</v>
      </c>
      <c r="C35" s="394"/>
      <c r="D35" s="394"/>
      <c r="E35" s="394"/>
      <c r="F35" s="394"/>
      <c r="G35" s="394"/>
      <c r="H35" s="394"/>
      <c r="I35" s="394"/>
      <c r="J35" s="394"/>
      <c r="K35" s="394"/>
      <c r="L35" s="395"/>
      <c r="M35" s="61" t="s">
        <v>277</v>
      </c>
      <c r="N35" s="394" t="str">
        <f>IF('[1]p19'!$I$366&lt;&gt;0,'[1]p19'!$I$366,"")</f>
        <v>UEPB</v>
      </c>
      <c r="O35" s="394"/>
      <c r="P35" s="394"/>
      <c r="Q35" s="395"/>
      <c r="R35" s="121" t="s">
        <v>280</v>
      </c>
      <c r="S35" s="122">
        <f>IF('[1]p19'!$L$366&lt;&gt;0,'[1]p19'!$L$366,"")</f>
        <v>39163</v>
      </c>
      <c r="T35" s="123"/>
      <c r="U35" s="4"/>
      <c r="V35" s="4"/>
    </row>
    <row r="36" spans="1:19" ht="12.75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</row>
    <row r="37" spans="1:19" s="45" customFormat="1" ht="13.5" customHeight="1">
      <c r="A37" s="390" t="str">
        <f>T('[1]p28'!$C$13:$G$13)</f>
        <v>Michelli Karinne Barros da Silva</v>
      </c>
      <c r="B37" s="391"/>
      <c r="C37" s="391"/>
      <c r="D37" s="391"/>
      <c r="E37" s="391"/>
      <c r="F37" s="392"/>
      <c r="G37" s="397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</row>
    <row r="38" spans="1:22" ht="12.75">
      <c r="A38" s="61" t="s">
        <v>281</v>
      </c>
      <c r="B38" s="394" t="str">
        <f>IF('[1]p28'!$A$365&lt;&gt;0,'[1]p28'!$A$365,"")</f>
        <v>Palestra: Modelo de Regressão t-Student log-Birnbaum-Saunders</v>
      </c>
      <c r="C38" s="394"/>
      <c r="D38" s="394"/>
      <c r="E38" s="394"/>
      <c r="F38" s="394"/>
      <c r="G38" s="394"/>
      <c r="H38" s="394"/>
      <c r="I38" s="394"/>
      <c r="J38" s="394"/>
      <c r="K38" s="394"/>
      <c r="L38" s="395"/>
      <c r="M38" s="61" t="s">
        <v>277</v>
      </c>
      <c r="N38" s="394" t="str">
        <f>IF('[1]p28'!$I$365&lt;&gt;0,'[1]p28'!$I$365,"")</f>
        <v>X EMR, Salvador, BA</v>
      </c>
      <c r="O38" s="394"/>
      <c r="P38" s="394"/>
      <c r="Q38" s="395"/>
      <c r="R38" s="121" t="s">
        <v>280</v>
      </c>
      <c r="S38" s="122">
        <f>IF('[1]p28'!$L$365&lt;&gt;0,'[1]p28'!$L$365,"")</f>
        <v>39139</v>
      </c>
      <c r="T38" s="123"/>
      <c r="U38" s="4"/>
      <c r="V38" s="4"/>
    </row>
  </sheetData>
  <sheetProtection password="CA19" sheet="1" objects="1" scenarios="1"/>
  <mergeCells count="64">
    <mergeCell ref="B38:L38"/>
    <mergeCell ref="N38:Q38"/>
    <mergeCell ref="B35:L35"/>
    <mergeCell ref="N35:Q35"/>
    <mergeCell ref="A36:S36"/>
    <mergeCell ref="A37:F37"/>
    <mergeCell ref="G37:S37"/>
    <mergeCell ref="A32:S32"/>
    <mergeCell ref="A33:F33"/>
    <mergeCell ref="G33:S33"/>
    <mergeCell ref="B34:L34"/>
    <mergeCell ref="N34:Q34"/>
    <mergeCell ref="B30:L30"/>
    <mergeCell ref="N30:Q30"/>
    <mergeCell ref="B31:L31"/>
    <mergeCell ref="N31:Q31"/>
    <mergeCell ref="B27:L27"/>
    <mergeCell ref="N27:Q27"/>
    <mergeCell ref="A28:S28"/>
    <mergeCell ref="A29:F29"/>
    <mergeCell ref="G29:S29"/>
    <mergeCell ref="A24:S24"/>
    <mergeCell ref="A25:F25"/>
    <mergeCell ref="G25:S25"/>
    <mergeCell ref="B26:L26"/>
    <mergeCell ref="N26:Q26"/>
    <mergeCell ref="B22:L22"/>
    <mergeCell ref="N22:Q22"/>
    <mergeCell ref="B23:L23"/>
    <mergeCell ref="N23:Q23"/>
    <mergeCell ref="A19:S19"/>
    <mergeCell ref="A20:F20"/>
    <mergeCell ref="G20:S20"/>
    <mergeCell ref="B21:L21"/>
    <mergeCell ref="N21:Q21"/>
    <mergeCell ref="B17:L17"/>
    <mergeCell ref="N17:Q17"/>
    <mergeCell ref="B18:L18"/>
    <mergeCell ref="N18:Q18"/>
    <mergeCell ref="B14:L14"/>
    <mergeCell ref="N14:Q14"/>
    <mergeCell ref="A15:S15"/>
    <mergeCell ref="A16:F16"/>
    <mergeCell ref="G16:S16"/>
    <mergeCell ref="B11:L11"/>
    <mergeCell ref="N11:Q11"/>
    <mergeCell ref="A12:S12"/>
    <mergeCell ref="A13:F13"/>
    <mergeCell ref="G13:S13"/>
    <mergeCell ref="A8:S8"/>
    <mergeCell ref="A9:F9"/>
    <mergeCell ref="G9:S9"/>
    <mergeCell ref="B10:L10"/>
    <mergeCell ref="N10:Q10"/>
    <mergeCell ref="A6:F6"/>
    <mergeCell ref="G6:S6"/>
    <mergeCell ref="B7:L7"/>
    <mergeCell ref="N7:Q7"/>
    <mergeCell ref="A4:S5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E3" sqref="E3:P3"/>
    </sheetView>
  </sheetViews>
  <sheetFormatPr defaultColWidth="9.140625" defaultRowHeight="12.75"/>
  <cols>
    <col min="1" max="1" width="6.57421875" style="0" customWidth="1"/>
    <col min="2" max="2" width="2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9.28125" style="0" customWidth="1"/>
    <col min="9" max="9" width="5.28125" style="0" customWidth="1"/>
    <col min="10" max="10" width="4.28125" style="0" customWidth="1"/>
    <col min="11" max="11" width="5.421875" style="0" customWidth="1"/>
    <col min="12" max="13" width="7.7109375" style="0" customWidth="1"/>
    <col min="14" max="14" width="8.421875" style="0" customWidth="1"/>
    <col min="15" max="15" width="4.57421875" style="0" customWidth="1"/>
    <col min="16" max="16" width="6.7109375" style="0" customWidth="1"/>
    <col min="17" max="17" width="7.140625" style="0" customWidth="1"/>
    <col min="18" max="18" width="8.28125" style="0" customWidth="1"/>
    <col min="19" max="19" width="7.140625" style="0" customWidth="1"/>
    <col min="20" max="20" width="5.2812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82" t="s">
        <v>275</v>
      </c>
      <c r="B3" s="383"/>
      <c r="C3" s="383"/>
      <c r="D3" s="384"/>
      <c r="E3" s="387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385" t="s">
        <v>84</v>
      </c>
      <c r="R3" s="386"/>
      <c r="S3" s="29" t="str">
        <f>'[1]p1'!$H$4</f>
        <v>2006.2</v>
      </c>
    </row>
    <row r="4" spans="1:19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8" customFormat="1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s="45" customFormat="1" ht="13.5" customHeight="1">
      <c r="A6" s="390" t="str">
        <f>T('[1]p5'!$C$13:$G$13)</f>
        <v>Antônio José da Silva</v>
      </c>
      <c r="B6" s="391"/>
      <c r="C6" s="391"/>
      <c r="D6" s="391"/>
      <c r="E6" s="391"/>
      <c r="F6" s="392"/>
      <c r="G6" s="397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</row>
    <row r="7" spans="1:22" ht="12.75">
      <c r="A7" s="61" t="s">
        <v>276</v>
      </c>
      <c r="B7" s="394" t="str">
        <f>IF('[1]p5'!$A$358&lt;&gt;0,'[1]p5'!$A$358,"")</f>
        <v>II Encontro de Inferência em Processos Estocáticos Especiais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5"/>
      <c r="T7" s="123"/>
      <c r="U7" s="4"/>
      <c r="V7" s="4"/>
    </row>
    <row r="8" spans="1:19" ht="12.75">
      <c r="A8" s="398" t="s">
        <v>182</v>
      </c>
      <c r="B8" s="399"/>
      <c r="C8" s="396" t="str">
        <f>IF('[1]p5'!$K$358&lt;&gt;0,'[1]p5'!$K$358,"")</f>
        <v>UnB</v>
      </c>
      <c r="D8" s="396"/>
      <c r="E8" s="396"/>
      <c r="F8" s="396"/>
      <c r="G8" s="396"/>
      <c r="H8" s="396"/>
      <c r="I8" s="396"/>
      <c r="J8" s="396"/>
      <c r="K8" s="120" t="s">
        <v>78</v>
      </c>
      <c r="L8" s="124">
        <f>IF('[1]p5'!$I$358&lt;&gt;0,'[1]p5'!$I$358,"")</f>
        <v>39148</v>
      </c>
      <c r="M8" s="125" t="s">
        <v>79</v>
      </c>
      <c r="N8" s="126">
        <f>IF('[1]p5'!$J$358&lt;&gt;0,'[1]p5'!$J$358,"")</f>
        <v>37689</v>
      </c>
      <c r="O8" s="398" t="s">
        <v>278</v>
      </c>
      <c r="P8" s="399"/>
      <c r="Q8" s="396" t="str">
        <f>IF('[1]p5'!$L$358&lt;&gt;0,'[1]p5'!$L$358,"")</f>
        <v>Nacional</v>
      </c>
      <c r="R8" s="396"/>
      <c r="S8" s="400"/>
    </row>
    <row r="9" spans="1:19" ht="12.75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</row>
    <row r="10" spans="1:19" s="45" customFormat="1" ht="13.5" customHeight="1">
      <c r="A10" s="390" t="str">
        <f>T('[1]p9'!$C$13:$G$13)</f>
        <v>Bráulio Maia Junior</v>
      </c>
      <c r="B10" s="391"/>
      <c r="C10" s="391"/>
      <c r="D10" s="391"/>
      <c r="E10" s="391"/>
      <c r="F10" s="392"/>
      <c r="G10" s="397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</row>
    <row r="11" spans="1:22" ht="12.75">
      <c r="A11" s="61" t="s">
        <v>276</v>
      </c>
      <c r="B11" s="394" t="str">
        <f>IF('[1]p9'!$A$358&lt;&gt;0,'[1]p9'!$A$358,"")</f>
        <v>Segundo Seminario Nacional - Universidade Nova</v>
      </c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5"/>
      <c r="T11" s="123"/>
      <c r="U11" s="4"/>
      <c r="V11" s="4"/>
    </row>
    <row r="12" spans="1:19" ht="12.75">
      <c r="A12" s="398" t="s">
        <v>182</v>
      </c>
      <c r="B12" s="399"/>
      <c r="C12" s="396" t="str">
        <f>IF('[1]p9'!$K$358&lt;&gt;0,'[1]p9'!$K$358,"")</f>
        <v>UNB</v>
      </c>
      <c r="D12" s="396"/>
      <c r="E12" s="396"/>
      <c r="F12" s="396"/>
      <c r="G12" s="396"/>
      <c r="H12" s="396"/>
      <c r="I12" s="396"/>
      <c r="J12" s="396"/>
      <c r="K12" s="120" t="s">
        <v>78</v>
      </c>
      <c r="L12" s="124">
        <f>IF('[1]p9'!$I$358&lt;&gt;0,'[1]p9'!$I$358,"")</f>
        <v>39170</v>
      </c>
      <c r="M12" s="125" t="s">
        <v>79</v>
      </c>
      <c r="N12" s="126">
        <f>IF('[1]p9'!$J$358&lt;&gt;0,'[1]p9'!$J$358,"")</f>
        <v>39172</v>
      </c>
      <c r="O12" s="398" t="s">
        <v>278</v>
      </c>
      <c r="P12" s="399"/>
      <c r="Q12" s="396" t="str">
        <f>IF('[1]p9'!$L$358&lt;&gt;0,'[1]p9'!$L$358,"")</f>
        <v>Nacional</v>
      </c>
      <c r="R12" s="396"/>
      <c r="S12" s="400"/>
    </row>
    <row r="13" spans="1:19" ht="12.75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</row>
    <row r="14" spans="1:19" s="45" customFormat="1" ht="13.5" customHeight="1">
      <c r="A14" s="390" t="str">
        <f>T('[1]p10'!$C$13:$G$13)</f>
        <v>Claudianor Oliveira Alves</v>
      </c>
      <c r="B14" s="391"/>
      <c r="C14" s="391"/>
      <c r="D14" s="391"/>
      <c r="E14" s="391"/>
      <c r="F14" s="392"/>
      <c r="G14" s="397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</row>
    <row r="15" spans="1:22" ht="12.75">
      <c r="A15" s="61" t="s">
        <v>276</v>
      </c>
      <c r="B15" s="394" t="str">
        <f>IF('[1]p10'!$A$358&lt;&gt;0,'[1]p10'!$A$358,"")</f>
        <v>ICMC- Summer Meeting in Differential Equations-2007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5"/>
      <c r="T15" s="123"/>
      <c r="U15" s="4"/>
      <c r="V15" s="4"/>
    </row>
    <row r="16" spans="1:19" ht="12.75">
      <c r="A16" s="398" t="s">
        <v>182</v>
      </c>
      <c r="B16" s="399"/>
      <c r="C16" s="396" t="str">
        <f>IF('[1]p10'!$K$358&lt;&gt;0,'[1]p10'!$K$358,"")</f>
        <v>USP</v>
      </c>
      <c r="D16" s="396"/>
      <c r="E16" s="396"/>
      <c r="F16" s="396"/>
      <c r="G16" s="396"/>
      <c r="H16" s="396"/>
      <c r="I16" s="396"/>
      <c r="J16" s="396"/>
      <c r="K16" s="120" t="s">
        <v>78</v>
      </c>
      <c r="L16" s="124">
        <f>IF('[1]p10'!$I$358&lt;&gt;0,'[1]p10'!$I$358,"")</f>
        <v>39125</v>
      </c>
      <c r="M16" s="125" t="s">
        <v>79</v>
      </c>
      <c r="N16" s="126">
        <f>IF('[1]p10'!$J$358&lt;&gt;0,'[1]p10'!$J$358,"")</f>
        <v>39127</v>
      </c>
      <c r="O16" s="398" t="s">
        <v>278</v>
      </c>
      <c r="P16" s="399"/>
      <c r="Q16" s="396" t="str">
        <f>IF('[1]p10'!$L$358&lt;&gt;0,'[1]p10'!$L$358,"")</f>
        <v>Internacional</v>
      </c>
      <c r="R16" s="396"/>
      <c r="S16" s="400"/>
    </row>
    <row r="17" spans="1:19" ht="12.75">
      <c r="A17" s="396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</row>
    <row r="18" spans="1:19" s="45" customFormat="1" ht="13.5" customHeight="1">
      <c r="A18" s="390" t="str">
        <f>T('[1]p13'!$C$13:$G$13)</f>
        <v>Francisco Antônio Morais de Souza</v>
      </c>
      <c r="B18" s="391"/>
      <c r="C18" s="391"/>
      <c r="D18" s="391"/>
      <c r="E18" s="391"/>
      <c r="F18" s="392"/>
      <c r="G18" s="397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</row>
    <row r="19" spans="1:22" ht="12.75">
      <c r="A19" s="61" t="s">
        <v>276</v>
      </c>
      <c r="B19" s="394" t="str">
        <f>IF('[1]p13'!$A$358&lt;&gt;0,'[1]p13'!$A$358,"")</f>
        <v>2º Encontro de Processos Estocásticos Especiais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5"/>
      <c r="T19" s="123"/>
      <c r="U19" s="4"/>
      <c r="V19" s="4"/>
    </row>
    <row r="20" spans="1:19" ht="12.75">
      <c r="A20" s="398" t="s">
        <v>182</v>
      </c>
      <c r="B20" s="399"/>
      <c r="C20" s="396" t="str">
        <f>IF('[1]p13'!$K$358&lt;&gt;0,'[1]p13'!$K$358,"")</f>
        <v>UnB</v>
      </c>
      <c r="D20" s="396"/>
      <c r="E20" s="396"/>
      <c r="F20" s="396"/>
      <c r="G20" s="396"/>
      <c r="H20" s="396"/>
      <c r="I20" s="396"/>
      <c r="J20" s="396"/>
      <c r="K20" s="120" t="s">
        <v>78</v>
      </c>
      <c r="L20" s="124">
        <f>IF('[1]p13'!$I$358&lt;&gt;0,'[1]p13'!$I$358,"")</f>
        <v>39148</v>
      </c>
      <c r="M20" s="125" t="s">
        <v>79</v>
      </c>
      <c r="N20" s="126">
        <f>IF('[1]p13'!$J$358&lt;&gt;0,'[1]p13'!$J$358,"")</f>
        <v>39150</v>
      </c>
      <c r="O20" s="398" t="s">
        <v>278</v>
      </c>
      <c r="P20" s="399"/>
      <c r="Q20" s="396" t="str">
        <f>IF('[1]p13'!$L$358&lt;&gt;0,'[1]p13'!$L$358,"")</f>
        <v>Nacional</v>
      </c>
      <c r="R20" s="396"/>
      <c r="S20" s="400"/>
    </row>
    <row r="21" spans="1:19" ht="12.75">
      <c r="A21" s="396"/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</row>
    <row r="22" spans="1:19" s="45" customFormat="1" ht="13.5" customHeight="1">
      <c r="A22" s="390" t="str">
        <f>T('[1]p28'!$C$13:$G$13)</f>
        <v>Michelli Karinne Barros da Silva</v>
      </c>
      <c r="B22" s="391"/>
      <c r="C22" s="391"/>
      <c r="D22" s="391"/>
      <c r="E22" s="391"/>
      <c r="F22" s="392"/>
      <c r="G22" s="397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</row>
    <row r="23" spans="1:22" ht="12.75">
      <c r="A23" s="61" t="s">
        <v>276</v>
      </c>
      <c r="B23" s="394" t="str">
        <f>IF('[1]p28'!$A$358&lt;&gt;0,'[1]p28'!$A$358,"")</f>
        <v>X Escola de Modelos de Regressão (EMR)</v>
      </c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5"/>
      <c r="T23" s="123"/>
      <c r="U23" s="4"/>
      <c r="V23" s="4"/>
    </row>
    <row r="24" spans="1:19" ht="12.75">
      <c r="A24" s="398" t="s">
        <v>182</v>
      </c>
      <c r="B24" s="399"/>
      <c r="C24" s="396" t="str">
        <f>IF('[1]p28'!$K$358&lt;&gt;0,'[1]p28'!$K$358,"")</f>
        <v>ABE</v>
      </c>
      <c r="D24" s="396"/>
      <c r="E24" s="396"/>
      <c r="F24" s="396"/>
      <c r="G24" s="396"/>
      <c r="H24" s="396"/>
      <c r="I24" s="396"/>
      <c r="J24" s="396"/>
      <c r="K24" s="120" t="s">
        <v>78</v>
      </c>
      <c r="L24" s="124">
        <f>IF('[1]p28'!$I$358&lt;&gt;0,'[1]p28'!$I$358,"")</f>
        <v>39138</v>
      </c>
      <c r="M24" s="125" t="s">
        <v>79</v>
      </c>
      <c r="N24" s="126">
        <f>IF('[1]p28'!$J$358&lt;&gt;0,'[1]p28'!$J$358,"")</f>
        <v>39141</v>
      </c>
      <c r="O24" s="398" t="s">
        <v>278</v>
      </c>
      <c r="P24" s="399"/>
      <c r="Q24" s="396" t="str">
        <f>IF('[1]p28'!$L$358&lt;&gt;0,'[1]p28'!$L$358,"")</f>
        <v>Internacional</v>
      </c>
      <c r="R24" s="396"/>
      <c r="S24" s="400"/>
    </row>
    <row r="25" spans="1:19" ht="12.75">
      <c r="A25" s="396"/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</row>
    <row r="26" spans="1:19" s="45" customFormat="1" ht="13.5" customHeight="1">
      <c r="A26" s="390" t="str">
        <f>T('[1]p32'!$C$13:$G$13)</f>
        <v>Rosângela Silveira do Nascimento</v>
      </c>
      <c r="B26" s="391"/>
      <c r="C26" s="391"/>
      <c r="D26" s="391"/>
      <c r="E26" s="391"/>
      <c r="F26" s="392"/>
      <c r="G26" s="397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</row>
    <row r="27" spans="1:22" ht="12.75">
      <c r="A27" s="61" t="s">
        <v>276</v>
      </c>
      <c r="B27" s="394" t="str">
        <f>IF('[1]p32'!$A$358&lt;&gt;0,'[1]p32'!$A$358,"")</f>
        <v>VI Jornada de Ensino,Pesquisa e Extenção 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5"/>
      <c r="T27" s="123"/>
      <c r="U27" s="4"/>
      <c r="V27" s="4"/>
    </row>
    <row r="28" spans="1:19" ht="12.75">
      <c r="A28" s="398" t="s">
        <v>182</v>
      </c>
      <c r="B28" s="399"/>
      <c r="C28" s="396" t="str">
        <f>IF('[1]p32'!$K$358&lt;&gt;0,'[1]p32'!$K$358,"")</f>
        <v>UFRPE</v>
      </c>
      <c r="D28" s="396"/>
      <c r="E28" s="396"/>
      <c r="F28" s="396"/>
      <c r="G28" s="396"/>
      <c r="H28" s="396"/>
      <c r="I28" s="396"/>
      <c r="J28" s="396"/>
      <c r="K28" s="120" t="s">
        <v>78</v>
      </c>
      <c r="L28" s="124">
        <f>IF('[1]p32'!$I$358&lt;&gt;0,'[1]p32'!$I$358,"")</f>
        <v>39048</v>
      </c>
      <c r="M28" s="125" t="s">
        <v>79</v>
      </c>
      <c r="N28" s="126">
        <f>IF('[1]p32'!$J$358&lt;&gt;0,'[1]p32'!$J$358,"")</f>
        <v>39051</v>
      </c>
      <c r="O28" s="398" t="s">
        <v>278</v>
      </c>
      <c r="P28" s="399"/>
      <c r="Q28" s="396" t="str">
        <f>IF('[1]p32'!$L$358&lt;&gt;0,'[1]p32'!$L$358,"")</f>
        <v>Local</v>
      </c>
      <c r="R28" s="396"/>
      <c r="S28" s="400"/>
    </row>
  </sheetData>
  <sheetProtection password="CA19" sheet="1" objects="1" scenarios="1"/>
  <mergeCells count="53">
    <mergeCell ref="A4:S5"/>
    <mergeCell ref="A1:S1"/>
    <mergeCell ref="A2:S2"/>
    <mergeCell ref="A3:D3"/>
    <mergeCell ref="Q3:R3"/>
    <mergeCell ref="E3:P3"/>
    <mergeCell ref="A24:B24"/>
    <mergeCell ref="C24:J24"/>
    <mergeCell ref="O24:P24"/>
    <mergeCell ref="Q24:S24"/>
    <mergeCell ref="A21:S21"/>
    <mergeCell ref="A22:F22"/>
    <mergeCell ref="G22:S22"/>
    <mergeCell ref="B23:S23"/>
    <mergeCell ref="A20:B20"/>
    <mergeCell ref="C20:J20"/>
    <mergeCell ref="O20:P20"/>
    <mergeCell ref="Q20:S20"/>
    <mergeCell ref="A17:S17"/>
    <mergeCell ref="A18:F18"/>
    <mergeCell ref="G18:S18"/>
    <mergeCell ref="B19:S19"/>
    <mergeCell ref="A16:B16"/>
    <mergeCell ref="C16:J16"/>
    <mergeCell ref="O16:P16"/>
    <mergeCell ref="Q16:S16"/>
    <mergeCell ref="A13:S13"/>
    <mergeCell ref="A14:F14"/>
    <mergeCell ref="G14:S14"/>
    <mergeCell ref="B15:S15"/>
    <mergeCell ref="A12:B12"/>
    <mergeCell ref="C12:J12"/>
    <mergeCell ref="O12:P12"/>
    <mergeCell ref="Q12:S12"/>
    <mergeCell ref="A9:S9"/>
    <mergeCell ref="A10:F10"/>
    <mergeCell ref="G10:S10"/>
    <mergeCell ref="B11:S11"/>
    <mergeCell ref="A6:F6"/>
    <mergeCell ref="G6:S6"/>
    <mergeCell ref="B7:S7"/>
    <mergeCell ref="A8:B8"/>
    <mergeCell ref="C8:J8"/>
    <mergeCell ref="O8:P8"/>
    <mergeCell ref="Q8:S8"/>
    <mergeCell ref="A25:S25"/>
    <mergeCell ref="A26:F26"/>
    <mergeCell ref="G26:S26"/>
    <mergeCell ref="B27:S27"/>
    <mergeCell ref="A28:B28"/>
    <mergeCell ref="C28:J28"/>
    <mergeCell ref="O28:P28"/>
    <mergeCell ref="Q28:S2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9"/>
  <sheetViews>
    <sheetView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4218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82" t="s">
        <v>82</v>
      </c>
      <c r="B3" s="383"/>
      <c r="C3" s="383"/>
      <c r="D3" s="383"/>
      <c r="E3" s="384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9"/>
      <c r="R3" s="37" t="s">
        <v>84</v>
      </c>
      <c r="S3" s="59" t="str">
        <f>'[1]p1'!$H$4</f>
        <v>2006.2</v>
      </c>
    </row>
    <row r="4" spans="1:19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8" customFormat="1" ht="13.5" thickBo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ht="13.5" thickBot="1">
      <c r="A6" s="405" t="s">
        <v>12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7"/>
      <c r="R6" s="33" t="s">
        <v>19</v>
      </c>
      <c r="S6" s="30" t="s">
        <v>25</v>
      </c>
    </row>
    <row r="7" spans="1:19" s="34" customFormat="1" ht="14.25" customHeight="1">
      <c r="A7" s="402" t="str">
        <f>T('[1]p1'!$C$13:$G$13)</f>
        <v>Alciônio Saldanha de Oliveira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4"/>
    </row>
    <row r="8" spans="1:19" s="2" customFormat="1" ht="13.5" customHeight="1">
      <c r="A8" s="401" t="str">
        <f>IF('[1]p1'!$A$346&lt;&gt;0,'[1]p1'!$A$346,"")</f>
        <v>Participação no Comitê Gestor do Projeto Praça da Engenharia - PROENGE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5"/>
      <c r="R8" s="35">
        <f>IF('[1]p1'!$J$346&lt;&gt;0,'[1]p1'!$J$346,"")</f>
      </c>
      <c r="S8" s="44">
        <f>IF('[1]p1'!$K$346&lt;&gt;0,'[1]p1'!$K$346,"")</f>
      </c>
    </row>
    <row r="9" spans="1:19" s="2" customFormat="1" ht="13.5" customHeight="1">
      <c r="A9" s="401" t="str">
        <f>IF('[1]p1'!$A$347&lt;&gt;0,'[1]p1'!$A$347,"")</f>
        <v>Prolicen-2006 Minicurso Contextualizando a Matemática - Verão 2006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5"/>
      <c r="R9" s="35">
        <f>IF('[1]p1'!$J$347&lt;&gt;0,'[1]p1'!$J$347,"")</f>
      </c>
      <c r="S9" s="44">
        <f>IF('[1]p1'!$K$347&lt;&gt;0,'[1]p1'!$K$347,"")</f>
      </c>
    </row>
    <row r="10" spans="1:19" s="10" customFormat="1" ht="12.75">
      <c r="A10" s="408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</row>
    <row r="11" spans="1:19" s="45" customFormat="1" ht="13.5" customHeight="1">
      <c r="A11" s="390" t="str">
        <f>T('[1]p5'!$C$13:$G$13)</f>
        <v>Antônio José da Silva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</row>
    <row r="12" spans="1:19" s="3" customFormat="1" ht="13.5" customHeight="1">
      <c r="A12" s="401" t="str">
        <f>IF('[1]p5'!$A$346&lt;&gt;0,'[1]p5'!$A$346,"")</f>
        <v>Correção de Provas do Vestibular/2007 da UFCG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5"/>
      <c r="R12" s="35">
        <f>IF('[1]p5'!$J$346&lt;&gt;0,'[1]p5'!$J$346,"")</f>
        <v>39068</v>
      </c>
      <c r="S12" s="35">
        <f>IF('[1]p5'!$K$346&lt;&gt;0,'[1]p5'!$K$346,"")</f>
        <v>39070</v>
      </c>
    </row>
    <row r="13" spans="1:19" s="3" customFormat="1" ht="13.5" customHeight="1">
      <c r="A13" s="401" t="str">
        <f>IF('[1]p5'!$A$347&lt;&gt;0,'[1]p5'!$A$347,"")</f>
        <v>Parecer em Processo de dispesa de Disciplina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5"/>
      <c r="R13" s="35">
        <f>IF('[1]p5'!$J$347&lt;&gt;0,'[1]p5'!$J$347,"")</f>
        <v>39192</v>
      </c>
      <c r="S13" s="35">
        <f>IF('[1]p5'!$K$347&lt;&gt;0,'[1]p5'!$K$347,"")</f>
        <v>39192</v>
      </c>
    </row>
    <row r="14" spans="1:19" s="3" customFormat="1" ht="13.5" customHeight="1">
      <c r="A14" s="401" t="str">
        <f>IF('[1]p5'!$A$348&lt;&gt;0,'[1]p5'!$A$348,"")</f>
        <v>Parecer em Processo de dispesa de Disciplina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5"/>
      <c r="R14" s="35">
        <f>IF('[1]p5'!$J$348&lt;&gt;0,'[1]p5'!$J$348,"")</f>
        <v>39204</v>
      </c>
      <c r="S14" s="35">
        <f>IF('[1]p5'!$K$348&lt;&gt;0,'[1]p5'!$K$348,"")</f>
        <v>39204</v>
      </c>
    </row>
    <row r="15" spans="1:19" s="10" customFormat="1" ht="12.75">
      <c r="A15" s="40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</row>
    <row r="16" spans="1:19" s="45" customFormat="1" ht="13.5" customHeight="1">
      <c r="A16" s="390" t="str">
        <f>T('[1]p6'!$C$13:$G$13)</f>
        <v>Antônio Pereira Brandão Júnior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2"/>
    </row>
    <row r="17" spans="1:19" s="3" customFormat="1" ht="13.5" customHeight="1">
      <c r="A17" s="401" t="str">
        <f>IF('[1]p6'!$A$346&lt;&gt;0,'[1]p6'!$A$346,"")</f>
        <v>Assembléias Departamentais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5"/>
      <c r="R17" s="35">
        <f>IF('[1]p6'!$J$346&lt;&gt;0,'[1]p6'!$J$346,"")</f>
      </c>
      <c r="S17" s="35">
        <f>IF('[1]p6'!$K$346&lt;&gt;0,'[1]p6'!$K$346,"")</f>
      </c>
    </row>
    <row r="18" spans="1:19" s="3" customFormat="1" ht="13.5" customHeight="1">
      <c r="A18" s="401" t="str">
        <f>IF('[1]p6'!$A$347&lt;&gt;0,'[1]p6'!$A$347,"")</f>
        <v>Comissão de revisão de prova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5"/>
      <c r="R18" s="35">
        <f>IF('[1]p6'!$J$347&lt;&gt;0,'[1]p6'!$J$347,"")</f>
        <v>39129</v>
      </c>
      <c r="S18" s="35">
        <f>IF('[1]p6'!$K$347&lt;&gt;0,'[1]p6'!$K$347,"")</f>
        <v>39129</v>
      </c>
    </row>
    <row r="19" spans="1:19" s="10" customFormat="1" ht="12.75">
      <c r="A19" s="40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</row>
    <row r="20" spans="1:19" s="45" customFormat="1" ht="13.5" customHeight="1">
      <c r="A20" s="390" t="str">
        <f>T('[1]p7'!$C$13:$G$13)</f>
        <v>Aparecido Jesuino de Souza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2"/>
    </row>
    <row r="21" spans="1:19" s="3" customFormat="1" ht="13.5" customHeight="1">
      <c r="A21" s="401" t="str">
        <f>IF('[1]p7'!$A$346&lt;&gt;0,'[1]p7'!$A$346,"")</f>
        <v>Vice lider do Grupo de Pesquisa Equações Dif. Parciais do CNPq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5"/>
      <c r="R21" s="35">
        <f>IF('[1]p7'!$J$346&lt;&gt;0,'[1]p7'!$J$346,"")</f>
        <v>36526</v>
      </c>
      <c r="S21" s="35">
        <f>IF('[1]p7'!$K$346&lt;&gt;0,'[1]p7'!$K$346,"")</f>
      </c>
    </row>
    <row r="22" spans="1:19" s="3" customFormat="1" ht="13.5" customHeight="1">
      <c r="A22" s="401" t="str">
        <f>IF('[1]p7'!$A$347&lt;&gt;0,'[1]p7'!$A$347,"")</f>
        <v>Confecção do relatórios das atividades docentes da UAME de 06.1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5"/>
      <c r="R22" s="35">
        <f>IF('[1]p7'!$J$347&lt;&gt;0,'[1]p7'!$J$347,"")</f>
        <v>39048</v>
      </c>
      <c r="S22" s="35">
        <f>IF('[1]p7'!$K$347&lt;&gt;0,'[1]p7'!$K$347,"")</f>
        <v>39066</v>
      </c>
    </row>
    <row r="23" spans="1:19" s="10" customFormat="1" ht="12.75">
      <c r="A23" s="408"/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</row>
    <row r="24" spans="1:19" s="45" customFormat="1" ht="13.5" customHeight="1">
      <c r="A24" s="390" t="str">
        <f>T('[1]p8'!$C$13:$G$13)</f>
        <v>Bianca Morelli Casalvara Caretta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2"/>
    </row>
    <row r="25" spans="1:19" s="3" customFormat="1" ht="13.5" customHeight="1">
      <c r="A25" s="401" t="str">
        <f>IF('[1]p8'!$A$346&lt;&gt;0,'[1]p8'!$A$346,"")</f>
        <v>Preparação de Projeto do PIBIC 2007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5"/>
      <c r="R25" s="35">
        <f>IF('[1]p8'!$J$346&lt;&gt;0,'[1]p8'!$J$346,"")</f>
        <v>39192</v>
      </c>
      <c r="S25" s="35">
        <f>IF('[1]p8'!$K$346&lt;&gt;0,'[1]p8'!$K$346,"")</f>
        <v>39212</v>
      </c>
    </row>
    <row r="26" spans="1:19" s="3" customFormat="1" ht="13.5" customHeight="1">
      <c r="A26" s="401" t="str">
        <f>IF('[1]p8'!$A$347&lt;&gt;0,'[1]p8'!$A$347,"")</f>
        <v>Participação em banca para Revisão de Prova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5"/>
      <c r="R26" s="35">
        <f>IF('[1]p8'!$J$347&lt;&gt;0,'[1]p8'!$J$347,"")</f>
        <v>39156</v>
      </c>
      <c r="S26" s="35">
        <f>IF('[1]p8'!$K$347&lt;&gt;0,'[1]p8'!$K$347,"")</f>
        <v>39157</v>
      </c>
    </row>
    <row r="27" spans="1:19" s="3" customFormat="1" ht="13.5" customHeight="1">
      <c r="A27" s="401" t="str">
        <f>IF('[1]p8'!$A$348&lt;&gt;0,'[1]p8'!$A$348,"")</f>
        <v>Participação no Projeto Casadinho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5"/>
      <c r="R27" s="35">
        <f>IF('[1]p8'!$J$348&lt;&gt;0,'[1]p8'!$J$348,"")</f>
        <v>39173</v>
      </c>
      <c r="S27" s="35">
        <f>IF('[1]p8'!$K$348&lt;&gt;0,'[1]p8'!$K$348,"")</f>
        <v>39508</v>
      </c>
    </row>
    <row r="28" spans="1:19" s="10" customFormat="1" ht="12.75">
      <c r="A28" s="408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</row>
    <row r="29" spans="1:19" s="45" customFormat="1" ht="13.5" customHeight="1">
      <c r="A29" s="390" t="str">
        <f>T('[1]p10'!$C$13:$G$13)</f>
        <v>Claudianor Oliveira Alves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2"/>
    </row>
    <row r="30" spans="1:19" s="3" customFormat="1" ht="13.5" customHeight="1">
      <c r="A30" s="401" t="str">
        <f>IF('[1]p10'!$A$346&lt;&gt;0,'[1]p10'!$A$346,"")</f>
        <v>Pesquisa em problemas elipticos com crescimento critico exponencial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5"/>
      <c r="R30" s="35">
        <f>IF('[1]p10'!$J$346&lt;&gt;0,'[1]p10'!$J$346,"")</f>
        <v>39114</v>
      </c>
      <c r="S30" s="35">
        <f>IF('[1]p10'!$K$346&lt;&gt;0,'[1]p10'!$K$346,"")</f>
      </c>
    </row>
    <row r="31" spans="1:19" s="3" customFormat="1" ht="13.5" customHeight="1">
      <c r="A31" s="401" t="str">
        <f>IF('[1]p10'!$A$347&lt;&gt;0,'[1]p10'!$A$347,"")</f>
        <v>Pesquisa em problemas elipticos com funcional Localmente Lipschitziano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5"/>
      <c r="R31" s="35">
        <f>IF('[1]p10'!$J$347&lt;&gt;0,'[1]p10'!$J$347,"")</f>
        <v>39114</v>
      </c>
      <c r="S31" s="35">
        <f>IF('[1]p10'!$K$347&lt;&gt;0,'[1]p10'!$K$347,"")</f>
      </c>
    </row>
    <row r="32" spans="1:19" s="3" customFormat="1" ht="13.5" customHeight="1">
      <c r="A32" s="401" t="str">
        <f>IF('[1]p10'!$A$348&lt;&gt;0,'[1]p10'!$A$348,"")</f>
        <v>Part. no Progr. Interdepartamental de Tec. em Petr. e Gás  ANP/PRH-25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5"/>
      <c r="R32" s="35">
        <f>IF('[1]p10'!$J$348&lt;&gt;0,'[1]p10'!$J$348,"")</f>
        <v>37288</v>
      </c>
      <c r="S32" s="35">
        <f>IF('[1]p10'!$K$348&lt;&gt;0,'[1]p10'!$K$348,"")</f>
      </c>
    </row>
    <row r="33" spans="1:19" s="3" customFormat="1" ht="13.5" customHeight="1">
      <c r="A33" s="401" t="str">
        <f>IF('[1]p10'!$A$349&lt;&gt;0,'[1]p10'!$A$349,"")</f>
        <v>Part. do Projeto Universal  CNPq (Coord. Prof. Daniel)</v>
      </c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5"/>
      <c r="R33" s="35">
        <f>IF('[1]p10'!$J$349&lt;&gt;0,'[1]p10'!$J$349,"")</f>
      </c>
      <c r="S33" s="35">
        <f>IF('[1]p10'!$K$349&lt;&gt;0,'[1]p10'!$K$349,"")</f>
      </c>
    </row>
    <row r="34" spans="1:19" s="10" customFormat="1" ht="12.75">
      <c r="A34" s="408"/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</row>
    <row r="35" spans="1:19" s="45" customFormat="1" ht="13.5" customHeight="1">
      <c r="A35" s="390" t="str">
        <f>T('[1]p11'!$C$13:$G$13)</f>
        <v>Daniel Cordeiro de Morais Filho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2"/>
    </row>
    <row r="36" spans="1:19" s="3" customFormat="1" ht="13.5" customHeight="1">
      <c r="A36" s="401" t="str">
        <f>IF('[1]p11'!$A$346&lt;&gt;0,'[1]p11'!$A$346,"")</f>
        <v>Pesquisador do Instituto do Milênio em Matemática, IM-AGIMB.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5"/>
      <c r="R36" s="35">
        <f>IF('[1]p11'!$J$346&lt;&gt;0,'[1]p11'!$J$346,"")</f>
        <v>38112</v>
      </c>
      <c r="S36" s="35">
        <f>IF('[1]p11'!$K$346&lt;&gt;0,'[1]p11'!$K$346,"")</f>
      </c>
    </row>
    <row r="37" spans="1:19" s="3" customFormat="1" ht="13.5" customHeight="1">
      <c r="A37" s="401" t="str">
        <f>IF('[1]p11'!$A$347&lt;&gt;0,'[1]p11'!$A$347,"")</f>
        <v>Peparação da segunda edição do livro ``Um convite à Matemática''</v>
      </c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5"/>
      <c r="R37" s="35">
        <f>IF('[1]p11'!$J$347&lt;&gt;0,'[1]p11'!$J$347,"")</f>
      </c>
      <c r="S37" s="35">
        <f>IF('[1]p11'!$K$347&lt;&gt;0,'[1]p11'!$K$347,"")</f>
      </c>
    </row>
    <row r="38" spans="1:19" s="3" customFormat="1" ht="13.5" customHeight="1">
      <c r="A38" s="401" t="str">
        <f>IF('[1]p11'!$A$348&lt;&gt;0,'[1]p11'!$A$348,"")</f>
        <v>Preparação do livro ``Manual de Redação Matemática''</v>
      </c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5"/>
      <c r="R38" s="35">
        <f>IF('[1]p11'!$J$348&lt;&gt;0,'[1]p11'!$J$348,"")</f>
      </c>
      <c r="S38" s="35">
        <f>IF('[1]p11'!$K$348&lt;&gt;0,'[1]p11'!$K$348,"")</f>
      </c>
    </row>
    <row r="39" spans="1:19" s="3" customFormat="1" ht="13.5" customHeight="1">
      <c r="A39" s="401" t="str">
        <f>IF('[1]p11'!$A$349&lt;&gt;0,'[1]p11'!$A$349,"")</f>
        <v>Participação no Projeto Universal CNPq</v>
      </c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5"/>
      <c r="R39" s="35">
        <f>IF('[1]p11'!$J$349&lt;&gt;0,'[1]p11'!$J$349,"")</f>
      </c>
      <c r="S39" s="35">
        <f>IF('[1]p11'!$K$349&lt;&gt;0,'[1]p11'!$K$349,"")</f>
      </c>
    </row>
    <row r="40" spans="1:19" s="3" customFormat="1" ht="13.5" customHeight="1">
      <c r="A40" s="401" t="str">
        <f>IF('[1]p11'!$A$350&lt;&gt;0,'[1]p11'!$A$350,"")</f>
        <v>Preparação de Projeto de Ciclo de Conferências CNPq/DME submetido ao CNPq</v>
      </c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5"/>
      <c r="R40" s="35">
        <f>IF('[1]p11'!$J$350&lt;&gt;0,'[1]p11'!$J$350,"")</f>
      </c>
      <c r="S40" s="35">
        <f>IF('[1]p11'!$K$350&lt;&gt;0,'[1]p11'!$K$350,"")</f>
      </c>
    </row>
    <row r="41" spans="1:19" s="10" customFormat="1" ht="12.75">
      <c r="A41" s="408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</row>
    <row r="42" spans="1:19" s="45" customFormat="1" ht="13.5" customHeight="1">
      <c r="A42" s="390" t="str">
        <f>T('[1]p18'!$C$13:$G$13)</f>
        <v>Jesualdo Gomes das Chagas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2"/>
    </row>
    <row r="43" spans="1:19" s="3" customFormat="1" ht="13.5" customHeight="1">
      <c r="A43" s="401" t="str">
        <f>IF('[1]p18'!$A$346&lt;&gt;0,'[1]p18'!$A$346,"")</f>
        <v>Parecer em processos de correção de provas</v>
      </c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5"/>
      <c r="R43" s="35">
        <f>IF('[1]p18'!$J$346&lt;&gt;0,'[1]p18'!$J$346,"")</f>
      </c>
      <c r="S43" s="35">
        <f>IF('[1]p18'!$K$346&lt;&gt;0,'[1]p18'!$K$346,"")</f>
      </c>
    </row>
    <row r="44" spans="1:19" s="3" customFormat="1" ht="13.5" customHeight="1">
      <c r="A44" s="401" t="str">
        <f>IF('[1]p18'!$A$347&lt;&gt;0,'[1]p18'!$A$347,"")</f>
        <v>Parecer em processos de dispensa de disciplinas</v>
      </c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5"/>
      <c r="R44" s="35">
        <f>IF('[1]p18'!$J$347&lt;&gt;0,'[1]p18'!$J$347,"")</f>
      </c>
      <c r="S44" s="35">
        <f>IF('[1]p18'!$K$347&lt;&gt;0,'[1]p18'!$K$347,"")</f>
      </c>
    </row>
    <row r="45" spans="1:19" s="3" customFormat="1" ht="13.5" customHeight="1">
      <c r="A45" s="401" t="str">
        <f>IF('[1]p18'!$A$348&lt;&gt;0,'[1]p18'!$A$348,"")</f>
        <v>Participação de reuniões departamentais e de equipes de disciplinas</v>
      </c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5"/>
      <c r="R45" s="35">
        <f>IF('[1]p18'!$J$348&lt;&gt;0,'[1]p18'!$J$348,"")</f>
      </c>
      <c r="S45" s="35">
        <f>IF('[1]p18'!$K$348&lt;&gt;0,'[1]p18'!$K$348,"")</f>
      </c>
    </row>
    <row r="46" spans="1:19" s="10" customFormat="1" ht="12.75">
      <c r="A46" s="408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</row>
    <row r="47" spans="1:19" s="45" customFormat="1" ht="13.5" customHeight="1">
      <c r="A47" s="390" t="str">
        <f>T('[1]p21'!$C$13:$G$13)</f>
        <v>José Lindomberg Possiano Barreiro</v>
      </c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2"/>
    </row>
    <row r="48" spans="1:19" s="3" customFormat="1" ht="13.5" customHeight="1">
      <c r="A48" s="401" t="str">
        <f>IF('[1]p21'!$A$346&lt;&gt;0,'[1]p21'!$A$346,"")</f>
        <v>Participação em conferencias na UAME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5"/>
      <c r="R48" s="35">
        <f>IF('[1]p21'!$J$346&lt;&gt;0,'[1]p21'!$J$346,"")</f>
      </c>
      <c r="S48" s="35">
        <f>IF('[1]p21'!$K$346&lt;&gt;0,'[1]p21'!$K$346,"")</f>
      </c>
    </row>
    <row r="49" spans="1:19" s="3" customFormat="1" ht="13.5" customHeight="1">
      <c r="A49" s="401" t="str">
        <f>IF('[1]p21'!$A$347&lt;&gt;0,'[1]p21'!$A$347,"")</f>
        <v>Processo: 23096.004994/07-98 (Dispensa de disciplina)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5"/>
      <c r="R49" s="35">
        <f>IF('[1]p21'!$J$347&lt;&gt;0,'[1]p21'!$J$347,"")</f>
        <v>39169</v>
      </c>
      <c r="S49" s="35">
        <f>IF('[1]p21'!$K$347&lt;&gt;0,'[1]p21'!$K$347,"")</f>
        <v>39169</v>
      </c>
    </row>
    <row r="50" spans="1:19" s="3" customFormat="1" ht="13.5" customHeight="1">
      <c r="A50" s="401" t="str">
        <f>IF('[1]p21'!$A$348&lt;&gt;0,'[1]p21'!$A$348,"")</f>
        <v>Processo: 23096.004422/07-21 (Dispensa de disciplina)</v>
      </c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5"/>
      <c r="R50" s="35">
        <f>IF('[1]p21'!$J$348&lt;&gt;0,'[1]p21'!$J$348,"")</f>
        <v>39169</v>
      </c>
      <c r="S50" s="35">
        <f>IF('[1]p21'!$K$348&lt;&gt;0,'[1]p21'!$K$348,"")</f>
        <v>39169</v>
      </c>
    </row>
    <row r="51" spans="1:19" s="3" customFormat="1" ht="13.5" customHeight="1">
      <c r="A51" s="401" t="str">
        <f>IF('[1]p21'!$A$349&lt;&gt;0,'[1]p21'!$A$349,"")</f>
        <v>Processo: 23096.000607/07-98 (Revisão de prova)</v>
      </c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5"/>
      <c r="R51" s="35">
        <f>IF('[1]p21'!$J$349&lt;&gt;0,'[1]p21'!$J$349,"")</f>
        <v>39119</v>
      </c>
      <c r="S51" s="35">
        <f>IF('[1]p21'!$K$349&lt;&gt;0,'[1]p21'!$K$349,"")</f>
        <v>39119</v>
      </c>
    </row>
    <row r="52" spans="1:19" s="3" customFormat="1" ht="13.5" customHeight="1">
      <c r="A52" s="401" t="str">
        <f>IF('[1]p21'!$A$350&lt;&gt;0,'[1]p21'!$A$350,"")</f>
        <v>Processo: 23096.019844/06-87 (TccDesign)</v>
      </c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5"/>
      <c r="R52" s="35">
        <f>IF('[1]p21'!$J$350&lt;&gt;0,'[1]p21'!$J$350,"")</f>
      </c>
      <c r="S52" s="35">
        <f>IF('[1]p21'!$K$350&lt;&gt;0,'[1]p21'!$K$350,"")</f>
        <v>39197</v>
      </c>
    </row>
    <row r="53" spans="1:19" s="10" customFormat="1" ht="12.75">
      <c r="A53" s="408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</row>
    <row r="54" spans="1:19" s="45" customFormat="1" ht="13.5" customHeight="1">
      <c r="A54" s="390" t="str">
        <f>T('[1]p23'!$C$13:$G$13)</f>
        <v>José Luiz Neto</v>
      </c>
      <c r="B54" s="391"/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2"/>
    </row>
    <row r="55" spans="1:19" s="3" customFormat="1" ht="13.5" customHeight="1">
      <c r="A55" s="401" t="str">
        <f>IF('[1]p23'!$A$346&lt;&gt;0,'[1]p23'!$A$346,"")</f>
        <v>PROMOVE - Praça das Engenharia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5"/>
      <c r="R55" s="35">
        <f>IF('[1]p23'!$J$346&lt;&gt;0,'[1]p23'!$J$346,"")</f>
        <v>39413</v>
      </c>
      <c r="S55" s="35">
        <f>IF('[1]p23'!$K$346&lt;&gt;0,'[1]p23'!$K$346,"")</f>
      </c>
    </row>
    <row r="56" spans="1:19" s="3" customFormat="1" ht="13.5" customHeight="1">
      <c r="A56" s="401" t="str">
        <f>IF('[1]p23'!$A$348&lt;&gt;0,'[1]p23'!$A$348,"")</f>
        <v>Verão 2007 - PROLICEN 2006 - Mini-Curso: Contextualizando a Matemática</v>
      </c>
      <c r="B56" s="394"/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5"/>
      <c r="R56" s="35">
        <f>IF('[1]p23'!$J$348&lt;&gt;0,'[1]p23'!$J$348,"")</f>
        <v>39123</v>
      </c>
      <c r="S56" s="35">
        <f>IF('[1]p23'!$K$348&lt;&gt;0,'[1]p23'!$K$348,"")</f>
        <v>39123</v>
      </c>
    </row>
    <row r="57" spans="1:19" s="3" customFormat="1" ht="13.5" customHeight="1">
      <c r="A57" s="401" t="str">
        <f>IF('[1]p23'!$A$349&lt;&gt;0,'[1]p23'!$A$349,"")</f>
        <v>III Semana de Engenharia de Materiais da CCT/UFCG</v>
      </c>
      <c r="B57" s="394"/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5"/>
      <c r="R57" s="35">
        <f>IF('[1]p23'!$J$349&lt;&gt;0,'[1]p23'!$J$349,"")</f>
        <v>39428</v>
      </c>
      <c r="S57" s="35">
        <f>IF('[1]p23'!$K$349&lt;&gt;0,'[1]p23'!$K$349,"")</f>
        <v>39431</v>
      </c>
    </row>
    <row r="58" spans="1:19" s="10" customFormat="1" ht="12.75">
      <c r="A58" s="408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</row>
    <row r="59" spans="1:19" s="45" customFormat="1" ht="13.5" customHeight="1">
      <c r="A59" s="390" t="str">
        <f>T('[1]p24'!$C$13:$G$13)</f>
        <v>Luiz Mendes Albuquerque Neto</v>
      </c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2"/>
    </row>
    <row r="60" spans="1:19" s="3" customFormat="1" ht="13.5" customHeight="1">
      <c r="A60" s="401" t="str">
        <f>IF('[1]p24'!$A$348&lt;&gt;0,'[1]p24'!$A$348,"")</f>
        <v>Supervisor do Vestibular da UFCG na cidade de Cajazeiras</v>
      </c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5"/>
      <c r="R60" s="35">
        <f>IF('[1]p24'!$J$348&lt;&gt;0,'[1]p24'!$J$348,"")</f>
        <v>39030</v>
      </c>
      <c r="S60" s="35">
        <f>IF('[1]p24'!$K$348&lt;&gt;0,'[1]p24'!$K$348,"")</f>
        <v>39069</v>
      </c>
    </row>
    <row r="61" spans="1:19" s="3" customFormat="1" ht="13.5" customHeight="1">
      <c r="A61" s="401" t="str">
        <f>IF('[1]p24'!$A$349&lt;&gt;0,'[1]p24'!$A$349,"")</f>
        <v>Coordenador Local da Olimpíada Brasileira de Matemática Universitária</v>
      </c>
      <c r="B61" s="394"/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5"/>
      <c r="R61" s="35">
        <f>IF('[1]p24'!$J$349&lt;&gt;0,'[1]p24'!$J$349,"")</f>
        <v>38777</v>
      </c>
      <c r="S61" s="35">
        <f>IF('[1]p24'!$K$349&lt;&gt;0,'[1]p24'!$K$349,"")</f>
      </c>
    </row>
    <row r="62" spans="1:19" s="10" customFormat="1" ht="12.75">
      <c r="A62" s="408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</row>
    <row r="63" spans="1:19" s="45" customFormat="1" ht="13.5" customHeight="1">
      <c r="A63" s="390" t="str">
        <f>T('[1]p26'!$C$13:$G$13)</f>
        <v>Marco Aurélio Soares Souto</v>
      </c>
      <c r="B63" s="391"/>
      <c r="C63" s="391"/>
      <c r="D63" s="391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2"/>
    </row>
    <row r="64" spans="1:19" s="3" customFormat="1" ht="13.5" customHeight="1">
      <c r="A64" s="401" t="str">
        <f>IF('[1]p26'!$A$346&lt;&gt;0,'[1]p26'!$A$346,"")</f>
        <v>Part. no Progr. Interdepartamental de Tec. em Petr. e Gás  ANP/PRH-25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5"/>
      <c r="R64" s="35">
        <f>IF('[1]p26'!$J$346&lt;&gt;0,'[1]p26'!$J$346,"")</f>
        <v>37288</v>
      </c>
      <c r="S64" s="35">
        <f>IF('[1]p26'!$K$346&lt;&gt;0,'[1]p26'!$K$346,"")</f>
      </c>
    </row>
    <row r="65" spans="1:19" s="3" customFormat="1" ht="13.5" customHeight="1">
      <c r="A65" s="401" t="str">
        <f>IF('[1]p26'!$A$347&lt;&gt;0,'[1]p26'!$A$347,"")</f>
        <v>Líder do Grupo de Pesquisa Equações Diferenciais Parciais do CNPq</v>
      </c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5"/>
      <c r="R65" s="35">
        <f>IF('[1]p26'!$J$347&lt;&gt;0,'[1]p26'!$J$347,"")</f>
        <v>36526</v>
      </c>
      <c r="S65" s="35">
        <f>IF('[1]p26'!$K$347&lt;&gt;0,'[1]p26'!$K$347,"")</f>
      </c>
    </row>
    <row r="66" spans="1:19" s="3" customFormat="1" ht="13.5" customHeight="1">
      <c r="A66" s="401" t="str">
        <f>IF('[1]p26'!$A$348&lt;&gt;0,'[1]p26'!$A$348,"")</f>
        <v>Part. do Projeto Universal CNPq (Coord. Prof. Daniel)</v>
      </c>
      <c r="B66" s="394"/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5"/>
      <c r="R66" s="35">
        <f>IF('[1]p26'!$J$348&lt;&gt;0,'[1]p26'!$J$348,"")</f>
      </c>
      <c r="S66" s="35">
        <f>IF('[1]p26'!$K$348&lt;&gt;0,'[1]p26'!$K$348,"")</f>
      </c>
    </row>
    <row r="67" spans="1:19" s="10" customFormat="1" ht="12.75">
      <c r="A67" s="408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</row>
    <row r="68" spans="1:19" s="45" customFormat="1" ht="13.5" customHeight="1">
      <c r="A68" s="390" t="str">
        <f>T('[1]p28'!$C$13:$G$13)</f>
        <v>Michelli Karinne Barros da Silva</v>
      </c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2"/>
    </row>
    <row r="69" spans="1:19" s="3" customFormat="1" ht="13.5" customHeight="1">
      <c r="A69" s="401" t="str">
        <f>IF('[1]p28'!$A$346&lt;&gt;0,'[1]p28'!$A$346,"")</f>
        <v>Parecer em processos de dispensa de disciplinas</v>
      </c>
      <c r="B69" s="394"/>
      <c r="C69" s="394"/>
      <c r="D69" s="394"/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4"/>
      <c r="P69" s="394"/>
      <c r="Q69" s="395"/>
      <c r="R69" s="35">
        <f>IF('[1]p28'!$J$346&lt;&gt;0,'[1]p28'!$J$346,"")</f>
      </c>
      <c r="S69" s="35">
        <f>IF('[1]p28'!$K$346&lt;&gt;0,'[1]p28'!$K$346,"")</f>
      </c>
    </row>
    <row r="70" spans="1:19" s="3" customFormat="1" ht="13.5" customHeight="1">
      <c r="A70" s="401" t="str">
        <f>IF('[1]p28'!$A$347&lt;&gt;0,'[1]p28'!$A$347,"")</f>
        <v>Parecer em processo de regime de exercício domiciliar</v>
      </c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5"/>
      <c r="R70" s="35">
        <f>IF('[1]p28'!$J$347&lt;&gt;0,'[1]p28'!$J$347,"")</f>
      </c>
      <c r="S70" s="35">
        <f>IF('[1]p28'!$K$347&lt;&gt;0,'[1]p28'!$K$347,"")</f>
      </c>
    </row>
    <row r="71" spans="1:19" s="10" customFormat="1" ht="12.75">
      <c r="A71" s="409"/>
      <c r="B71" s="409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</row>
    <row r="72" spans="1:19" s="45" customFormat="1" ht="13.5" customHeight="1">
      <c r="A72" s="390" t="str">
        <f>T('[1]p29'!$C$13:$G$13)</f>
        <v>Miriam Costa</v>
      </c>
      <c r="B72" s="391"/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2"/>
    </row>
    <row r="73" spans="1:19" s="3" customFormat="1" ht="13.5" customHeight="1">
      <c r="A73" s="401" t="str">
        <f>IF('[1]p29'!$A$346&lt;&gt;0,'[1]p29'!$A$346,"")</f>
        <v>Assembleias Departamentais</v>
      </c>
      <c r="B73" s="394"/>
      <c r="C73" s="394"/>
      <c r="D73" s="39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5"/>
      <c r="R73" s="35">
        <f>IF('[1]p29'!$J$346&lt;&gt;0,'[1]p29'!$J$346,"")</f>
      </c>
      <c r="S73" s="35">
        <f>IF('[1]p29'!$K$346&lt;&gt;0,'[1]p29'!$K$346,"")</f>
      </c>
    </row>
    <row r="74" spans="1:19" s="10" customFormat="1" ht="12.75">
      <c r="A74" s="408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</row>
    <row r="75" spans="1:19" s="45" customFormat="1" ht="13.5" customHeight="1">
      <c r="A75" s="390" t="str">
        <f>T('[1]p30'!$C$13:$G$13)</f>
        <v>Patrícia Batista Leal</v>
      </c>
      <c r="B75" s="391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2"/>
    </row>
    <row r="76" spans="1:19" s="3" customFormat="1" ht="13.5" customHeight="1">
      <c r="A76" s="401" t="str">
        <f>IF('[1]p30'!$A$346&lt;&gt;0,'[1]p30'!$A$346,"")</f>
        <v>Processos de dispensa de disciplina</v>
      </c>
      <c r="B76" s="394"/>
      <c r="C76" s="394"/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5"/>
      <c r="R76" s="35">
        <f>IF('[1]p30'!$J$346&lt;&gt;0,'[1]p30'!$J$346,"")</f>
      </c>
      <c r="S76" s="35">
        <f>IF('[1]p30'!$K$346&lt;&gt;0,'[1]p30'!$K$346,"")</f>
      </c>
    </row>
    <row r="77" spans="1:19" s="10" customFormat="1" ht="12.75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</row>
    <row r="78" spans="1:19" s="45" customFormat="1" ht="13.5" customHeight="1">
      <c r="A78" s="390" t="str">
        <f>T('[1]p31'!$C$13:$G$13)</f>
        <v>Rosana Marques da Silva</v>
      </c>
      <c r="B78" s="391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2"/>
    </row>
    <row r="79" spans="1:19" s="3" customFormat="1" ht="13.5" customHeight="1">
      <c r="A79" s="401" t="str">
        <f>IF('[1]p31'!$A$346&lt;&gt;0,'[1]p31'!$A$346,"")</f>
        <v>Comissão de Processo Administrativo</v>
      </c>
      <c r="B79" s="394"/>
      <c r="C79" s="394"/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4"/>
      <c r="O79" s="394"/>
      <c r="P79" s="394"/>
      <c r="Q79" s="395"/>
      <c r="R79" s="35">
        <f>IF('[1]p31'!$J$346&lt;&gt;0,'[1]p31'!$J$346,"")</f>
        <v>39181</v>
      </c>
      <c r="S79" s="35">
        <f>IF('[1]p31'!$K$346&lt;&gt;0,'[1]p31'!$K$346,"")</f>
        <v>39202</v>
      </c>
    </row>
    <row r="80" spans="1:19" s="10" customFormat="1" ht="12.75">
      <c r="A80" s="408"/>
      <c r="B80" s="408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</row>
    <row r="81" spans="1:19" s="45" customFormat="1" ht="13.5" customHeight="1">
      <c r="A81" s="390" t="str">
        <f>T('[1]p33'!$C$13:$G$13)</f>
        <v>Sérgio Mota Alves</v>
      </c>
      <c r="B81" s="391"/>
      <c r="C81" s="391"/>
      <c r="D81" s="391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2"/>
    </row>
    <row r="82" spans="1:19" s="3" customFormat="1" ht="13.5" customHeight="1">
      <c r="A82" s="401" t="str">
        <f>IF('[1]p33'!$A$346&lt;&gt;0,'[1]p33'!$A$346,"")</f>
        <v>Assembleias departamentais</v>
      </c>
      <c r="B82" s="394"/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4"/>
      <c r="Q82" s="395"/>
      <c r="R82" s="35">
        <f>IF('[1]p33'!$J$346&lt;&gt;0,'[1]p33'!$J$346,"")</f>
      </c>
      <c r="S82" s="35">
        <f>IF('[1]p33'!$K$346&lt;&gt;0,'[1]p33'!$K$346,"")</f>
      </c>
    </row>
    <row r="83" spans="1:19" s="10" customFormat="1" ht="12.75">
      <c r="A83" s="408"/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</row>
    <row r="84" spans="1:19" s="45" customFormat="1" ht="13.5" customHeight="1">
      <c r="A84" s="390" t="str">
        <f>T('[1]p34'!$C$13:$G$13)</f>
        <v>Vandik Estevam Barbosa</v>
      </c>
      <c r="B84" s="391"/>
      <c r="C84" s="391"/>
      <c r="D84" s="391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R84" s="391"/>
      <c r="S84" s="392"/>
    </row>
    <row r="85" spans="1:19" s="3" customFormat="1" ht="13.5" customHeight="1">
      <c r="A85" s="401" t="str">
        <f>IF('[1]p34'!$A$346&lt;&gt;0,'[1]p34'!$A$346,"")</f>
        <v>Correção das provas de níveis I e II da OBMEP</v>
      </c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5"/>
      <c r="R85" s="35">
        <f>IF('[1]p34'!$J$346&lt;&gt;0,'[1]p34'!$J$346,"")</f>
        <v>39413</v>
      </c>
      <c r="S85" s="35">
        <f>IF('[1]p34'!$K$346&lt;&gt;0,'[1]p34'!$K$346,"")</f>
        <v>39438</v>
      </c>
    </row>
    <row r="86" spans="1:19" s="3" customFormat="1" ht="13.5" customHeight="1">
      <c r="A86" s="401" t="str">
        <f>IF('[1]p34'!$A$347&lt;&gt;0,'[1]p34'!$A$347,"")</f>
        <v>Reuniões da UAME</v>
      </c>
      <c r="B86" s="394"/>
      <c r="C86" s="394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5"/>
      <c r="R86" s="35" t="str">
        <f>IF('[1]p34'!$J$347&lt;&gt;0,'[1]p34'!$J$347,"")</f>
        <v>27/1106</v>
      </c>
      <c r="S86" s="35">
        <f>IF('[1]p34'!$K$347&lt;&gt;0,'[1]p34'!$K$347,"")</f>
        <v>39219</v>
      </c>
    </row>
    <row r="87" spans="1:19" s="10" customFormat="1" ht="12.75">
      <c r="A87" s="408"/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</row>
    <row r="88" spans="1:19" s="45" customFormat="1" ht="13.5" customHeight="1">
      <c r="A88" s="390" t="str">
        <f>T('[1]p40'!$C$13:$G$13)</f>
        <v>José Iraponil Costa Lima</v>
      </c>
      <c r="B88" s="391"/>
      <c r="C88" s="391"/>
      <c r="D88" s="391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1"/>
      <c r="S88" s="392"/>
    </row>
    <row r="89" spans="1:19" s="3" customFormat="1" ht="13.5" customHeight="1">
      <c r="A89" s="401" t="str">
        <f>IF('[1]p40'!$A$346&lt;&gt;0,'[1]p40'!$A$346,"")</f>
        <v>Complementação de  estudos solicitada pelo aluno Francisco de A. S. Neto</v>
      </c>
      <c r="B89" s="394"/>
      <c r="C89" s="394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  <c r="Q89" s="395"/>
      <c r="R89" s="35">
        <f>IF('[1]p40'!$J$346&lt;&gt;0,'[1]p40'!$J$346,"")</f>
        <v>39174</v>
      </c>
      <c r="S89" s="35">
        <f>IF('[1]p40'!$K$346&lt;&gt;0,'[1]p40'!$K$346,"")</f>
        <v>39216</v>
      </c>
    </row>
  </sheetData>
  <sheetProtection password="CA19" sheet="1" objects="1" scenarios="1"/>
  <mergeCells count="89">
    <mergeCell ref="A89:Q89"/>
    <mergeCell ref="A51:Q51"/>
    <mergeCell ref="A52:Q52"/>
    <mergeCell ref="A59:S59"/>
    <mergeCell ref="A58:S58"/>
    <mergeCell ref="A56:Q56"/>
    <mergeCell ref="A57:Q57"/>
    <mergeCell ref="A85:Q85"/>
    <mergeCell ref="A86:Q86"/>
    <mergeCell ref="A88:S88"/>
    <mergeCell ref="A87:S87"/>
    <mergeCell ref="A81:S81"/>
    <mergeCell ref="A82:Q82"/>
    <mergeCell ref="A83:S83"/>
    <mergeCell ref="A84:S84"/>
    <mergeCell ref="A77:S77"/>
    <mergeCell ref="A78:S78"/>
    <mergeCell ref="A79:Q79"/>
    <mergeCell ref="A80:S80"/>
    <mergeCell ref="A73:Q73"/>
    <mergeCell ref="A74:S74"/>
    <mergeCell ref="A75:S75"/>
    <mergeCell ref="A76:Q76"/>
    <mergeCell ref="A69:Q69"/>
    <mergeCell ref="A70:Q70"/>
    <mergeCell ref="A71:S71"/>
    <mergeCell ref="A72:S72"/>
    <mergeCell ref="A65:Q65"/>
    <mergeCell ref="A66:Q66"/>
    <mergeCell ref="A67:S67"/>
    <mergeCell ref="A68:S68"/>
    <mergeCell ref="A61:Q61"/>
    <mergeCell ref="A62:S62"/>
    <mergeCell ref="A63:S63"/>
    <mergeCell ref="A64:Q64"/>
    <mergeCell ref="A54:S54"/>
    <mergeCell ref="A55:Q55"/>
    <mergeCell ref="A53:S53"/>
    <mergeCell ref="A60:Q60"/>
    <mergeCell ref="A48:Q48"/>
    <mergeCell ref="A49:Q49"/>
    <mergeCell ref="A50:Q50"/>
    <mergeCell ref="A46:S46"/>
    <mergeCell ref="A47:S47"/>
    <mergeCell ref="A42:S42"/>
    <mergeCell ref="A43:Q43"/>
    <mergeCell ref="A44:Q44"/>
    <mergeCell ref="A45:Q45"/>
    <mergeCell ref="A38:Q38"/>
    <mergeCell ref="A39:Q39"/>
    <mergeCell ref="A40:Q40"/>
    <mergeCell ref="A41:S41"/>
    <mergeCell ref="A34:S34"/>
    <mergeCell ref="A35:S35"/>
    <mergeCell ref="A36:Q36"/>
    <mergeCell ref="A37:Q37"/>
    <mergeCell ref="A30:Q30"/>
    <mergeCell ref="A31:Q31"/>
    <mergeCell ref="A32:Q32"/>
    <mergeCell ref="A33:Q33"/>
    <mergeCell ref="A26:Q26"/>
    <mergeCell ref="A27:Q27"/>
    <mergeCell ref="A28:S28"/>
    <mergeCell ref="A29:S29"/>
    <mergeCell ref="A22:Q22"/>
    <mergeCell ref="A23:S23"/>
    <mergeCell ref="A24:S24"/>
    <mergeCell ref="A25:Q25"/>
    <mergeCell ref="A18:Q18"/>
    <mergeCell ref="A19:S19"/>
    <mergeCell ref="A20:S20"/>
    <mergeCell ref="A21:Q21"/>
    <mergeCell ref="A14:Q14"/>
    <mergeCell ref="A15:S15"/>
    <mergeCell ref="A16:S16"/>
    <mergeCell ref="A17:Q17"/>
    <mergeCell ref="A10:S10"/>
    <mergeCell ref="A11:S11"/>
    <mergeCell ref="A12:Q12"/>
    <mergeCell ref="A13:Q13"/>
    <mergeCell ref="A1:S1"/>
    <mergeCell ref="A2:S2"/>
    <mergeCell ref="A3:E3"/>
    <mergeCell ref="F3:Q3"/>
    <mergeCell ref="A8:Q8"/>
    <mergeCell ref="A9:Q9"/>
    <mergeCell ref="A4:S5"/>
    <mergeCell ref="A7:S7"/>
    <mergeCell ref="A6:Q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6"/>
  <sheetViews>
    <sheetView workbookViewId="0" topLeftCell="A1">
      <selection activeCell="E3" sqref="E3:P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1406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7.8515625" style="0" customWidth="1"/>
    <col min="14" max="15" width="5.00390625" style="0" customWidth="1"/>
    <col min="16" max="16" width="3.7109375" style="0" customWidth="1"/>
    <col min="17" max="17" width="2.00390625" style="0" customWidth="1"/>
    <col min="18" max="18" width="6.8515625" style="0" customWidth="1"/>
    <col min="19" max="19" width="7.42187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82" t="s">
        <v>51</v>
      </c>
      <c r="B3" s="383"/>
      <c r="C3" s="383"/>
      <c r="D3" s="384"/>
      <c r="E3" s="387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385" t="s">
        <v>84</v>
      </c>
      <c r="R3" s="386"/>
      <c r="S3" s="29" t="str">
        <f>'[1]p1'!$H$4</f>
        <v>2006.2</v>
      </c>
    </row>
    <row r="4" spans="1:19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8" customFormat="1" ht="13.5" thickBo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ht="13.5" thickBot="1">
      <c r="A6" s="405" t="s">
        <v>12</v>
      </c>
      <c r="B6" s="406"/>
      <c r="C6" s="406"/>
      <c r="D6" s="406"/>
      <c r="E6" s="407"/>
      <c r="F6" s="405" t="s">
        <v>24</v>
      </c>
      <c r="G6" s="406"/>
      <c r="H6" s="406"/>
      <c r="I6" s="406"/>
      <c r="J6" s="406"/>
      <c r="K6" s="406"/>
      <c r="L6" s="406"/>
      <c r="M6" s="407"/>
      <c r="N6" s="405" t="s">
        <v>17</v>
      </c>
      <c r="O6" s="406"/>
      <c r="P6" s="406"/>
      <c r="Q6" s="407"/>
      <c r="R6" s="33" t="s">
        <v>19</v>
      </c>
      <c r="S6" s="30" t="s">
        <v>25</v>
      </c>
    </row>
    <row r="7" spans="1:19" s="45" customFormat="1" ht="13.5" customHeight="1">
      <c r="A7" s="410"/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</row>
    <row r="8" spans="1:19" s="45" customFormat="1" ht="13.5" customHeight="1">
      <c r="A8" s="390" t="str">
        <f>T('[1]p1'!$C$13:$G$13)</f>
        <v>Alciônio Saldanha de Oliveira</v>
      </c>
      <c r="B8" s="391"/>
      <c r="C8" s="391"/>
      <c r="D8" s="391"/>
      <c r="E8" s="391"/>
      <c r="F8" s="392"/>
      <c r="G8" s="397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</row>
    <row r="9" spans="1:19" s="45" customFormat="1" ht="13.5" customHeight="1">
      <c r="A9" s="401" t="str">
        <f>IF('[1]p1'!$A$324&lt;&gt;0,'[1]p1'!$A$324,"")</f>
        <v>Graduação em Matemática</v>
      </c>
      <c r="B9" s="394"/>
      <c r="C9" s="394"/>
      <c r="D9" s="394"/>
      <c r="E9" s="395"/>
      <c r="F9" s="401" t="str">
        <f>IF('[1]p1'!$B$325&lt;&gt;0,'[1]p1'!$B$325,"")</f>
        <v>Participação em Colegiado de Curso como membro titular, exceto membro nato</v>
      </c>
      <c r="G9" s="394"/>
      <c r="H9" s="394"/>
      <c r="I9" s="394"/>
      <c r="J9" s="394"/>
      <c r="K9" s="394"/>
      <c r="L9" s="394"/>
      <c r="M9" s="395"/>
      <c r="N9" s="401" t="str">
        <f>IF('[1]p1'!$H$324&lt;&gt;0,'[1]p1'!$H$324,"")</f>
        <v>Port./DCCT/022/06</v>
      </c>
      <c r="O9" s="394"/>
      <c r="P9" s="394"/>
      <c r="Q9" s="395"/>
      <c r="R9" s="35">
        <f>IF('[1]p1'!$J$324&lt;&gt;0,'[1]p1'!$J$324,"")</f>
        <v>38803</v>
      </c>
      <c r="S9" s="35">
        <f>IF('[1]p1'!$K$324&lt;&gt;0,'[1]p1'!$K$324,"")</f>
      </c>
    </row>
    <row r="10" spans="1:19" s="45" customFormat="1" ht="13.5" customHeight="1">
      <c r="A10" s="401" t="str">
        <f>IF('[1]p1'!$A$328&lt;&gt;0,'[1]p1'!$A$328,"")</f>
        <v>Graduação em Engenharia Química</v>
      </c>
      <c r="B10" s="394"/>
      <c r="C10" s="394"/>
      <c r="D10" s="394"/>
      <c r="E10" s="395"/>
      <c r="F10" s="401" t="str">
        <f>IF('[1]p1'!$B$329&lt;&gt;0,'[1]p1'!$B$329,"")</f>
        <v>Participação em Colegiado de Curso como membro suplente</v>
      </c>
      <c r="G10" s="394"/>
      <c r="H10" s="394"/>
      <c r="I10" s="394"/>
      <c r="J10" s="394"/>
      <c r="K10" s="394"/>
      <c r="L10" s="394"/>
      <c r="M10" s="395"/>
      <c r="N10" s="401" t="str">
        <f>IF('[1]p1'!$H$328&lt;&gt;0,'[1]p1'!$H$328,"")</f>
        <v>Port./DCCT/026/06</v>
      </c>
      <c r="O10" s="394"/>
      <c r="P10" s="394"/>
      <c r="Q10" s="395"/>
      <c r="R10" s="35">
        <f>IF('[1]p1'!$J$328&lt;&gt;0,'[1]p1'!$J$328,"")</f>
        <v>38803</v>
      </c>
      <c r="S10" s="35">
        <f>IF('[1]p1'!$K$328&lt;&gt;0,'[1]p1'!$K$328,"")</f>
      </c>
    </row>
    <row r="11" spans="1:19" s="3" customFormat="1" ht="13.5" customHeight="1">
      <c r="A11" s="412"/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</row>
    <row r="12" spans="1:19" s="45" customFormat="1" ht="13.5" customHeight="1">
      <c r="A12" s="390" t="str">
        <f>T('[1]p3'!$C$13:$G$13)</f>
        <v>Amanda dos Santos Gomes</v>
      </c>
      <c r="B12" s="391"/>
      <c r="C12" s="391"/>
      <c r="D12" s="391"/>
      <c r="E12" s="391"/>
      <c r="F12" s="392"/>
      <c r="G12" s="397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</row>
    <row r="13" spans="1:19" s="45" customFormat="1" ht="13.5" customHeight="1">
      <c r="A13" s="401" t="str">
        <f>IF('[1]p3'!$A$324&lt;&gt;0,'[1]p3'!$A$324,"")</f>
        <v>Graduação em Engenharia de Minas</v>
      </c>
      <c r="B13" s="394"/>
      <c r="C13" s="394"/>
      <c r="D13" s="394"/>
      <c r="E13" s="395"/>
      <c r="F13" s="401" t="str">
        <f>IF('[1]p3'!$B$325&lt;&gt;0,'[1]p3'!$B$325,"")</f>
        <v>Participação em Colegiado de Curso como membro titular, exceto membro nato</v>
      </c>
      <c r="G13" s="394"/>
      <c r="H13" s="394"/>
      <c r="I13" s="394"/>
      <c r="J13" s="394"/>
      <c r="K13" s="394"/>
      <c r="L13" s="394"/>
      <c r="M13" s="395"/>
      <c r="N13" s="401" t="str">
        <f>IF('[1]p3'!$H$324&lt;&gt;0,'[1]p3'!$H$324,"")</f>
        <v>Port./CTRN/No012/06</v>
      </c>
      <c r="O13" s="394"/>
      <c r="P13" s="394"/>
      <c r="Q13" s="395"/>
      <c r="R13" s="35">
        <f>IF('[1]p3'!$J$324&lt;&gt;0,'[1]p3'!$J$324,"")</f>
        <v>38800</v>
      </c>
      <c r="S13" s="35">
        <f>IF('[1]p3'!$K$324&lt;&gt;0,'[1]p3'!$K$324,"")</f>
      </c>
    </row>
    <row r="14" spans="1:19" s="45" customFormat="1" ht="13.5" customHeight="1">
      <c r="A14" s="401" t="str">
        <f>IF('[1]p3'!$A$328&lt;&gt;0,'[1]p3'!$A$328,"")</f>
        <v>Graduação em Ciências da Computação</v>
      </c>
      <c r="B14" s="394"/>
      <c r="C14" s="394"/>
      <c r="D14" s="394"/>
      <c r="E14" s="395"/>
      <c r="F14" s="401" t="str">
        <f>IF('[1]p3'!$B$329&lt;&gt;0,'[1]p3'!$B$329,"")</f>
        <v>Participação em Colegiado de Curso como membro suplente</v>
      </c>
      <c r="G14" s="394"/>
      <c r="H14" s="394"/>
      <c r="I14" s="394"/>
      <c r="J14" s="394"/>
      <c r="K14" s="394"/>
      <c r="L14" s="394"/>
      <c r="M14" s="395"/>
      <c r="N14" s="401" t="str">
        <f>IF('[1]p3'!$H$328&lt;&gt;0,'[1]p3'!$H$328,"")</f>
        <v>Port./CEEI/No011/06</v>
      </c>
      <c r="O14" s="394"/>
      <c r="P14" s="394"/>
      <c r="Q14" s="395"/>
      <c r="R14" s="35">
        <f>IF('[1]p3'!$J$328&lt;&gt;0,'[1]p3'!$J$328,"")</f>
        <v>38803</v>
      </c>
      <c r="S14" s="35">
        <f>IF('[1]p3'!$K$328&lt;&gt;0,'[1]p3'!$K$328,"")</f>
      </c>
    </row>
    <row r="15" spans="1:19" s="3" customFormat="1" ht="13.5" customHeight="1">
      <c r="A15" s="412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</row>
    <row r="16" spans="1:19" s="45" customFormat="1" ht="13.5" customHeight="1">
      <c r="A16" s="390" t="str">
        <f>T('[1]p4'!$C$13:$G$13)</f>
        <v>Amauri Araújo Cruz</v>
      </c>
      <c r="B16" s="391"/>
      <c r="C16" s="391"/>
      <c r="D16" s="391"/>
      <c r="E16" s="391"/>
      <c r="F16" s="392"/>
      <c r="G16" s="397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</row>
    <row r="17" spans="1:19" s="45" customFormat="1" ht="13.5" customHeight="1">
      <c r="A17" s="401" t="str">
        <f>IF('[1]p4'!$A$324&lt;&gt;0,'[1]p4'!$A$324,"")</f>
        <v>Graduação em Engenharia Civil</v>
      </c>
      <c r="B17" s="394"/>
      <c r="C17" s="394"/>
      <c r="D17" s="394"/>
      <c r="E17" s="395"/>
      <c r="F17" s="401" t="str">
        <f>IF('[1]p4'!$B$325&lt;&gt;0,'[1]p4'!$B$325,"")</f>
        <v>Participação em Colegiado de Curso como membro titular, exceto membro nato</v>
      </c>
      <c r="G17" s="394"/>
      <c r="H17" s="394"/>
      <c r="I17" s="394"/>
      <c r="J17" s="394"/>
      <c r="K17" s="394"/>
      <c r="L17" s="394"/>
      <c r="M17" s="395"/>
      <c r="N17" s="401" t="str">
        <f>IF('[1]p4'!$H$324&lt;&gt;0,'[1]p4'!$H$324,"")</f>
        <v>Port./DCCT/011/06</v>
      </c>
      <c r="O17" s="394"/>
      <c r="P17" s="394"/>
      <c r="Q17" s="395"/>
      <c r="R17" s="35">
        <f>IF('[1]p4'!$J$324&lt;&gt;0,'[1]p4'!$J$324,"")</f>
        <v>38800</v>
      </c>
      <c r="S17" s="35">
        <f>IF('[1]p4'!$K$324&lt;&gt;0,'[1]p4'!$K$324,"")</f>
      </c>
    </row>
    <row r="18" spans="1:19" s="45" customFormat="1" ht="13.5" customHeight="1">
      <c r="A18" s="401" t="str">
        <f>IF('[1]p4'!$A$328&lt;&gt;0,'[1]p4'!$A$328,"")</f>
        <v>Graduação em Engenharia Agrícola</v>
      </c>
      <c r="B18" s="394"/>
      <c r="C18" s="394"/>
      <c r="D18" s="394"/>
      <c r="E18" s="395"/>
      <c r="F18" s="401" t="str">
        <f>IF('[1]p4'!$B$329&lt;&gt;0,'[1]p4'!$B$329,"")</f>
        <v>Participação em Colegiado de Curso como membro suplente</v>
      </c>
      <c r="G18" s="394"/>
      <c r="H18" s="394"/>
      <c r="I18" s="394"/>
      <c r="J18" s="394"/>
      <c r="K18" s="394"/>
      <c r="L18" s="394"/>
      <c r="M18" s="395"/>
      <c r="N18" s="401" t="str">
        <f>IF('[1]p4'!$H$328&lt;&gt;0,'[1]p4'!$H$328,"")</f>
        <v>Port./DCCT/010/06</v>
      </c>
      <c r="O18" s="394"/>
      <c r="P18" s="394"/>
      <c r="Q18" s="395"/>
      <c r="R18" s="35">
        <f>IF('[1]p4'!$J$328&lt;&gt;0,'[1]p4'!$J$328,"")</f>
        <v>38800</v>
      </c>
      <c r="S18" s="35">
        <f>IF('[1]p4'!$K$328&lt;&gt;0,'[1]p4'!$K$328,"")</f>
      </c>
    </row>
    <row r="19" spans="1:19" s="3" customFormat="1" ht="13.5" customHeight="1">
      <c r="A19" s="412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</row>
    <row r="20" spans="1:19" s="45" customFormat="1" ht="13.5" customHeight="1">
      <c r="A20" s="390" t="str">
        <f>T('[1]p5'!$C$13:$G$13)</f>
        <v>Antônio José da Silva</v>
      </c>
      <c r="B20" s="391"/>
      <c r="C20" s="391"/>
      <c r="D20" s="391"/>
      <c r="E20" s="391"/>
      <c r="F20" s="392"/>
      <c r="G20" s="397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</row>
    <row r="21" spans="1:19" s="45" customFormat="1" ht="13.5" customHeight="1">
      <c r="A21" s="401" t="str">
        <f>IF('[1]p5'!$A$324&lt;&gt;0,'[1]p5'!$A$324,"")</f>
        <v>Pós-Graduação em Matemática</v>
      </c>
      <c r="B21" s="394"/>
      <c r="C21" s="394"/>
      <c r="D21" s="394"/>
      <c r="E21" s="395"/>
      <c r="F21" s="401" t="str">
        <f>IF('[1]p5'!$B$325&lt;&gt;0,'[1]p5'!$B$325,"")</f>
        <v>Participação em Colegiado de Curso como membro suplente</v>
      </c>
      <c r="G21" s="394"/>
      <c r="H21" s="394"/>
      <c r="I21" s="394"/>
      <c r="J21" s="394"/>
      <c r="K21" s="394"/>
      <c r="L21" s="394"/>
      <c r="M21" s="395"/>
      <c r="N21" s="401" t="str">
        <f>IF('[1]p5'!$H$324&lt;&gt;0,'[1]p5'!$H$324,"")</f>
        <v>Port./DCCT/029/06</v>
      </c>
      <c r="O21" s="394"/>
      <c r="P21" s="394"/>
      <c r="Q21" s="395"/>
      <c r="R21" s="35">
        <f>IF('[1]p5'!$J$324&lt;&gt;0,'[1]p5'!$J$324,"")</f>
        <v>38803</v>
      </c>
      <c r="S21" s="35">
        <f>IF('[1]p5'!$K$324&lt;&gt;0,'[1]p5'!$K$324,"")</f>
        <v>39208</v>
      </c>
    </row>
    <row r="22" spans="1:19" s="45" customFormat="1" ht="13.5" customHeight="1">
      <c r="A22" s="401" t="str">
        <f>IF('[1]p5'!$A$328&lt;&gt;0,'[1]p5'!$A$328,"")</f>
        <v>Membro da Câmara Superior de Ensino da UFCG</v>
      </c>
      <c r="B22" s="394"/>
      <c r="C22" s="394"/>
      <c r="D22" s="394"/>
      <c r="E22" s="395"/>
      <c r="F22" s="401" t="str">
        <f>IF('[1]p5'!$B$329&lt;&gt;0,'[1]p5'!$B$329,"")</f>
        <v>Participação em conselhos superiores como membro titular, exceto membro nato</v>
      </c>
      <c r="G22" s="394"/>
      <c r="H22" s="394"/>
      <c r="I22" s="394"/>
      <c r="J22" s="394"/>
      <c r="K22" s="394"/>
      <c r="L22" s="394"/>
      <c r="M22" s="395"/>
      <c r="N22" s="401">
        <f>IF('[1]p5'!$H$328&lt;&gt;0,'[1]p5'!$H$328,"")</f>
      </c>
      <c r="O22" s="394"/>
      <c r="P22" s="394"/>
      <c r="Q22" s="395"/>
      <c r="R22" s="35">
        <f>IF('[1]p5'!$J$328&lt;&gt;0,'[1]p5'!$J$328,"")</f>
        <v>38833</v>
      </c>
      <c r="S22" s="35">
        <f>IF('[1]p5'!$K$328&lt;&gt;0,'[1]p5'!$K$328,"")</f>
      </c>
    </row>
    <row r="23" spans="1:19" s="45" customFormat="1" ht="13.5" customHeight="1">
      <c r="A23" s="401" t="str">
        <f>IF('[1]p5'!$A$332&lt;&gt;0,'[1]p5'!$A$332,"")</f>
        <v>Membro do Colegiado Pleno</v>
      </c>
      <c r="B23" s="394"/>
      <c r="C23" s="394"/>
      <c r="D23" s="394"/>
      <c r="E23" s="395"/>
      <c r="F23" s="401" t="str">
        <f>IF('[1]p5'!$B$333&lt;&gt;0,'[1]p5'!$B$333,"")</f>
        <v>Participação em conselhos superiores como membro titular, exceto membro nato</v>
      </c>
      <c r="G23" s="394"/>
      <c r="H23" s="394"/>
      <c r="I23" s="394"/>
      <c r="J23" s="394"/>
      <c r="K23" s="394"/>
      <c r="L23" s="394"/>
      <c r="M23" s="395"/>
      <c r="N23" s="401">
        <f>IF('[1]p5'!$H$332&lt;&gt;0,'[1]p5'!$H$332,"")</f>
      </c>
      <c r="O23" s="394"/>
      <c r="P23" s="394"/>
      <c r="Q23" s="395"/>
      <c r="R23" s="35">
        <f>IF('[1]p5'!$J$332&lt;&gt;0,'[1]p5'!$J$332,"")</f>
      </c>
      <c r="S23" s="35">
        <f>IF('[1]p5'!$K$332&lt;&gt;0,'[1]p5'!$K$332,"")</f>
      </c>
    </row>
    <row r="24" spans="1:19" s="45" customFormat="1" ht="13.5" customHeight="1">
      <c r="A24" s="401" t="str">
        <f>IF('[1]p5'!$A$336&lt;&gt;0,'[1]p5'!$A$336,"")</f>
        <v>Pós-Graduação em Matemática</v>
      </c>
      <c r="B24" s="394"/>
      <c r="C24" s="394"/>
      <c r="D24" s="394"/>
      <c r="E24" s="395"/>
      <c r="F24" s="401" t="str">
        <f>IF('[1]p5'!$B$337&lt;&gt;0,'[1]p5'!$B$337,"")</f>
        <v>Participação em conselhos superiores como suplente</v>
      </c>
      <c r="G24" s="394"/>
      <c r="H24" s="394"/>
      <c r="I24" s="394"/>
      <c r="J24" s="394"/>
      <c r="K24" s="394"/>
      <c r="L24" s="394"/>
      <c r="M24" s="395"/>
      <c r="N24" s="401" t="str">
        <f>IF('[1]p5'!$H$336&lt;&gt;0,'[1]p5'!$H$336,"")</f>
        <v>Port./UAME/025/2007</v>
      </c>
      <c r="O24" s="394"/>
      <c r="P24" s="394"/>
      <c r="Q24" s="395"/>
      <c r="R24" s="35">
        <f>IF('[1]p5'!$J$336&lt;&gt;0,'[1]p5'!$J$336,"")</f>
        <v>39209</v>
      </c>
      <c r="S24" s="35">
        <f>IF('[1]p5'!$K$336&lt;&gt;0,'[1]p5'!$K$336,"")</f>
      </c>
    </row>
    <row r="25" spans="1:19" s="3" customFormat="1" ht="13.5" customHeight="1">
      <c r="A25" s="412"/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</row>
    <row r="26" spans="1:19" s="45" customFormat="1" ht="13.5" customHeight="1">
      <c r="A26" s="390" t="str">
        <f>T('[1]p6'!$C$13:$G$13)</f>
        <v>Antônio Pereira Brandão Júnior</v>
      </c>
      <c r="B26" s="391"/>
      <c r="C26" s="391"/>
      <c r="D26" s="391"/>
      <c r="E26" s="391"/>
      <c r="F26" s="392"/>
      <c r="G26" s="397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</row>
    <row r="27" spans="1:19" s="45" customFormat="1" ht="13.5" customHeight="1">
      <c r="A27" s="401" t="str">
        <f>IF('[1]p6'!$A$324&lt;&gt;0,'[1]p6'!$A$324,"")</f>
        <v>Colegiado do Curso de Graduação em Engenharia Agrícola</v>
      </c>
      <c r="B27" s="394"/>
      <c r="C27" s="394"/>
      <c r="D27" s="394"/>
      <c r="E27" s="395"/>
      <c r="F27" s="401" t="str">
        <f>IF('[1]p6'!$B$325&lt;&gt;0,'[1]p6'!$B$325,"")</f>
        <v>Participação em Colegiado de Curso como membro titular, exceto membro nato</v>
      </c>
      <c r="G27" s="394"/>
      <c r="H27" s="394"/>
      <c r="I27" s="394"/>
      <c r="J27" s="394"/>
      <c r="K27" s="394"/>
      <c r="L27" s="394"/>
      <c r="M27" s="395"/>
      <c r="N27" s="401" t="str">
        <f>IF('[1]p6'!$H$324&lt;&gt;0,'[1]p6'!$H$324,"")</f>
        <v>Port.UAME/10/2007</v>
      </c>
      <c r="O27" s="394"/>
      <c r="P27" s="394"/>
      <c r="Q27" s="395"/>
      <c r="R27" s="35">
        <f>IF('[1]p6'!$J$324&lt;&gt;0,'[1]p6'!$J$324,"")</f>
        <v>39191</v>
      </c>
      <c r="S27" s="35">
        <f>IF('[1]p6'!$K$324&lt;&gt;0,'[1]p6'!$K$324,"")</f>
      </c>
    </row>
    <row r="28" spans="1:19" s="45" customFormat="1" ht="13.5" customHeight="1">
      <c r="A28" s="401" t="str">
        <f>IF('[1]p6'!$A$328&lt;&gt;0,'[1]p6'!$A$328,"")</f>
        <v>Colegiado do Curso de Pós-graduação em Matemática</v>
      </c>
      <c r="B28" s="394"/>
      <c r="C28" s="394"/>
      <c r="D28" s="394"/>
      <c r="E28" s="395"/>
      <c r="F28" s="401" t="str">
        <f>IF('[1]p6'!$B$329&lt;&gt;0,'[1]p6'!$B$329,"")</f>
        <v>Participação em Colegiado de Curso como membro suplente</v>
      </c>
      <c r="G28" s="394"/>
      <c r="H28" s="394"/>
      <c r="I28" s="394"/>
      <c r="J28" s="394"/>
      <c r="K28" s="394"/>
      <c r="L28" s="394"/>
      <c r="M28" s="395"/>
      <c r="N28" s="401" t="str">
        <f>IF('[1]p6'!$H$328&lt;&gt;0,'[1]p6'!$H$328,"")</f>
        <v> Port.UAME/01/2007</v>
      </c>
      <c r="O28" s="394"/>
      <c r="P28" s="394"/>
      <c r="Q28" s="395"/>
      <c r="R28" s="35">
        <f>IF('[1]p6'!$J$328&lt;&gt;0,'[1]p6'!$J$328,"")</f>
        <v>39120</v>
      </c>
      <c r="S28" s="35">
        <f>IF('[1]p6'!$K$328&lt;&gt;0,'[1]p6'!$K$328,"")</f>
      </c>
    </row>
    <row r="29" spans="1:19" s="3" customFormat="1" ht="13.5" customHeight="1">
      <c r="A29" s="412"/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</row>
    <row r="30" spans="1:19" s="45" customFormat="1" ht="13.5" customHeight="1">
      <c r="A30" s="390" t="str">
        <f>T('[1]p7'!$C$13:$G$13)</f>
        <v>Aparecido Jesuino de Souza</v>
      </c>
      <c r="B30" s="391"/>
      <c r="C30" s="391"/>
      <c r="D30" s="391"/>
      <c r="E30" s="391"/>
      <c r="F30" s="392"/>
      <c r="G30" s="397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</row>
    <row r="31" spans="1:19" s="45" customFormat="1" ht="13.5" customHeight="1">
      <c r="A31" s="401" t="str">
        <f>IF('[1]p7'!$A$324&lt;&gt;0,'[1]p7'!$A$324,"")</f>
        <v>Pós-Graduação em Matemática</v>
      </c>
      <c r="B31" s="394"/>
      <c r="C31" s="394"/>
      <c r="D31" s="394"/>
      <c r="E31" s="395"/>
      <c r="F31" s="401" t="str">
        <f>IF('[1]p7'!$B$325&lt;&gt;0,'[1]p7'!$B$325,"")</f>
        <v>Participação em Colegiado de Curso como membro suplente</v>
      </c>
      <c r="G31" s="394"/>
      <c r="H31" s="394"/>
      <c r="I31" s="394"/>
      <c r="J31" s="394"/>
      <c r="K31" s="394"/>
      <c r="L31" s="394"/>
      <c r="M31" s="395"/>
      <c r="N31" s="401" t="str">
        <f>IF('[1]p7'!$H$324&lt;&gt;0,'[1]p7'!$H$324,"")</f>
        <v>Port. 027/2007/UAME</v>
      </c>
      <c r="O31" s="394"/>
      <c r="P31" s="394"/>
      <c r="Q31" s="395"/>
      <c r="R31" s="35">
        <f>IF('[1]p7'!$J$324&lt;&gt;0,'[1]p7'!$J$324,"")</f>
        <v>39209</v>
      </c>
      <c r="S31" s="35">
        <f>IF('[1]p7'!$K$324&lt;&gt;0,'[1]p7'!$K$324,"")</f>
      </c>
    </row>
    <row r="32" spans="1:19" s="3" customFormat="1" ht="13.5" customHeight="1">
      <c r="A32" s="412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</row>
    <row r="33" spans="1:19" s="45" customFormat="1" ht="13.5" customHeight="1">
      <c r="A33" s="390" t="str">
        <f>T('[1]p10'!$C$13:$G$13)</f>
        <v>Claudianor Oliveira Alves</v>
      </c>
      <c r="B33" s="391"/>
      <c r="C33" s="391"/>
      <c r="D33" s="391"/>
      <c r="E33" s="391"/>
      <c r="F33" s="392"/>
      <c r="G33" s="397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</row>
    <row r="34" spans="1:19" s="45" customFormat="1" ht="13.5" customHeight="1">
      <c r="A34" s="401" t="str">
        <f>IF('[1]p10'!$A$324&lt;&gt;0,'[1]p10'!$A$324,"")</f>
        <v>Pós-Graduação em Engenharia Química  </v>
      </c>
      <c r="B34" s="394"/>
      <c r="C34" s="394"/>
      <c r="D34" s="394"/>
      <c r="E34" s="395"/>
      <c r="F34" s="401" t="str">
        <f>IF('[1]p10'!$B$325&lt;&gt;0,'[1]p10'!$B$325,"")</f>
        <v>Participação em Colegiado de Curso como membro titular, exceto membro nato</v>
      </c>
      <c r="G34" s="394"/>
      <c r="H34" s="394"/>
      <c r="I34" s="394"/>
      <c r="J34" s="394"/>
      <c r="K34" s="394"/>
      <c r="L34" s="394"/>
      <c r="M34" s="395"/>
      <c r="N34" s="401" t="str">
        <f>IF('[1]p10'!$H$324&lt;&gt;0,'[1]p10'!$H$324,"")</f>
        <v>Port./DCCT/24/2006</v>
      </c>
      <c r="O34" s="394"/>
      <c r="P34" s="394"/>
      <c r="Q34" s="395"/>
      <c r="R34" s="35">
        <f>IF('[1]p10'!$J$324&lt;&gt;0,'[1]p10'!$J$324,"")</f>
        <v>38777</v>
      </c>
      <c r="S34" s="35">
        <f>IF('[1]p10'!$K$324&lt;&gt;0,'[1]p10'!$K$324,"")</f>
      </c>
    </row>
    <row r="35" spans="1:19" s="45" customFormat="1" ht="13.5" customHeight="1">
      <c r="A35" s="401" t="str">
        <f>IF('[1]p10'!$A$328&lt;&gt;0,'[1]p10'!$A$328,"")</f>
        <v>Pós-Graduação em Recursos Naturais</v>
      </c>
      <c r="B35" s="394"/>
      <c r="C35" s="394"/>
      <c r="D35" s="394"/>
      <c r="E35" s="395"/>
      <c r="F35" s="401" t="str">
        <f>IF('[1]p10'!$B$329&lt;&gt;0,'[1]p10'!$B$329,"")</f>
        <v>Participação em Colegiado de Curso como membro suplente</v>
      </c>
      <c r="G35" s="394"/>
      <c r="H35" s="394"/>
      <c r="I35" s="394"/>
      <c r="J35" s="394"/>
      <c r="K35" s="394"/>
      <c r="L35" s="394"/>
      <c r="M35" s="395"/>
      <c r="N35" s="401" t="str">
        <f>IF('[1]p10'!$H$328&lt;&gt;0,'[1]p10'!$H$328,"")</f>
        <v>Port./DCCT/22/2005</v>
      </c>
      <c r="O35" s="394"/>
      <c r="P35" s="394"/>
      <c r="Q35" s="395"/>
      <c r="R35" s="35">
        <f>IF('[1]p10'!$J$328&lt;&gt;0,'[1]p10'!$J$328,"")</f>
        <v>38642</v>
      </c>
      <c r="S35" s="35">
        <f>IF('[1]p10'!$K$328&lt;&gt;0,'[1]p10'!$K$328,"")</f>
      </c>
    </row>
    <row r="36" spans="1:19" s="3" customFormat="1" ht="13.5" customHeight="1">
      <c r="A36" s="412"/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</row>
    <row r="37" spans="1:19" s="45" customFormat="1" ht="13.5" customHeight="1">
      <c r="A37" s="390" t="str">
        <f>T('[1]p11'!$C$13:$G$13)</f>
        <v>Daniel Cordeiro de Morais Filho</v>
      </c>
      <c r="B37" s="391"/>
      <c r="C37" s="391"/>
      <c r="D37" s="391"/>
      <c r="E37" s="391"/>
      <c r="F37" s="392"/>
      <c r="G37" s="397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</row>
    <row r="38" spans="1:19" s="45" customFormat="1" ht="13.5" customHeight="1">
      <c r="A38" s="401" t="str">
        <f>IF('[1]p11'!$A$324&lt;&gt;0,'[1]p11'!$A$324,"")</f>
        <v> Graduação em Matemática </v>
      </c>
      <c r="B38" s="394"/>
      <c r="C38" s="394"/>
      <c r="D38" s="394"/>
      <c r="E38" s="395"/>
      <c r="F38" s="401" t="str">
        <f>IF('[1]p11'!$B$325&lt;&gt;0,'[1]p11'!$B$325,"")</f>
        <v>Participação em Colegiado de Curso como membro titular, exceto membro nato</v>
      </c>
      <c r="G38" s="394"/>
      <c r="H38" s="394"/>
      <c r="I38" s="394"/>
      <c r="J38" s="394"/>
      <c r="K38" s="394"/>
      <c r="L38" s="394"/>
      <c r="M38" s="395"/>
      <c r="N38" s="401" t="str">
        <f>IF('[1]p11'!$H$324&lt;&gt;0,'[1]p11'!$H$324,"")</f>
        <v>Port./DME/023/2007</v>
      </c>
      <c r="O38" s="394"/>
      <c r="P38" s="394"/>
      <c r="Q38" s="395"/>
      <c r="R38" s="35">
        <f>IF('[1]p11'!$J$324&lt;&gt;0,'[1]p11'!$J$324,"")</f>
        <v>39198</v>
      </c>
      <c r="S38" s="35">
        <f>IF('[1]p11'!$K$324&lt;&gt;0,'[1]p11'!$K$324,"")</f>
      </c>
    </row>
    <row r="39" spans="1:19" s="3" customFormat="1" ht="13.5" customHeight="1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</row>
    <row r="40" spans="1:19" s="45" customFormat="1" ht="13.5" customHeight="1">
      <c r="A40" s="390" t="str">
        <f>T('[1]p12'!$C$13:$G$13)</f>
        <v>Florence Ayres Campello de Oliveira</v>
      </c>
      <c r="B40" s="391"/>
      <c r="C40" s="391"/>
      <c r="D40" s="391"/>
      <c r="E40" s="391"/>
      <c r="F40" s="392"/>
      <c r="G40" s="397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</row>
    <row r="41" spans="1:19" s="45" customFormat="1" ht="13.5" customHeight="1">
      <c r="A41" s="401" t="str">
        <f>IF('[1]p12'!$A$324&lt;&gt;0,'[1]p12'!$A$324,"")</f>
        <v>Graduação em Engenharia Química</v>
      </c>
      <c r="B41" s="394"/>
      <c r="C41" s="394"/>
      <c r="D41" s="394"/>
      <c r="E41" s="395"/>
      <c r="F41" s="401" t="str">
        <f>IF('[1]p12'!$B$325&lt;&gt;0,'[1]p12'!$B$325,"")</f>
        <v>Participação em Colegiado de Curso como membro titular, exceto membro nato</v>
      </c>
      <c r="G41" s="394"/>
      <c r="H41" s="394"/>
      <c r="I41" s="394"/>
      <c r="J41" s="394"/>
      <c r="K41" s="394"/>
      <c r="L41" s="394"/>
      <c r="M41" s="395"/>
      <c r="N41" s="401" t="str">
        <f>IF('[1]p12'!$H$324&lt;&gt;0,'[1]p12'!$H$324,"")</f>
        <v>Port./DCCT/026/2006</v>
      </c>
      <c r="O41" s="394"/>
      <c r="P41" s="394"/>
      <c r="Q41" s="395"/>
      <c r="R41" s="35">
        <f>IF('[1]p12'!$J$324&lt;&gt;0,'[1]p12'!$J$324,"")</f>
        <v>38803</v>
      </c>
      <c r="S41" s="35">
        <f>IF('[1]p12'!$K$324&lt;&gt;0,'[1]p12'!$K$324,"")</f>
      </c>
    </row>
    <row r="42" spans="1:19" s="45" customFormat="1" ht="13.5" customHeight="1">
      <c r="A42" s="401" t="str">
        <f>IF('[1]p12'!$A$328&lt;&gt;0,'[1]p12'!$A$328,"")</f>
        <v>Graduação em Desenho Industrial</v>
      </c>
      <c r="B42" s="394"/>
      <c r="C42" s="394"/>
      <c r="D42" s="394"/>
      <c r="E42" s="395"/>
      <c r="F42" s="401" t="str">
        <f>IF('[1]p12'!$B$329&lt;&gt;0,'[1]p12'!$B$329,"")</f>
        <v>Participação em Colegiado de Curso como membro suplente</v>
      </c>
      <c r="G42" s="394"/>
      <c r="H42" s="394"/>
      <c r="I42" s="394"/>
      <c r="J42" s="394"/>
      <c r="K42" s="394"/>
      <c r="L42" s="394"/>
      <c r="M42" s="395"/>
      <c r="N42" s="401" t="str">
        <f>IF('[1]p12'!$H$328&lt;&gt;0,'[1]p12'!$H$328,"")</f>
        <v>Port./DCCT/023/2006</v>
      </c>
      <c r="O42" s="394"/>
      <c r="P42" s="394"/>
      <c r="Q42" s="395"/>
      <c r="R42" s="35">
        <f>IF('[1]p12'!$J$328&lt;&gt;0,'[1]p12'!$J$328,"")</f>
        <v>38803</v>
      </c>
      <c r="S42" s="35">
        <f>IF('[1]p12'!$K$328&lt;&gt;0,'[1]p12'!$K$328,"")</f>
      </c>
    </row>
    <row r="43" spans="1:19" s="3" customFormat="1" ht="13.5" customHeight="1">
      <c r="A43" s="412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</row>
    <row r="44" spans="1:19" s="45" customFormat="1" ht="13.5" customHeight="1">
      <c r="A44" s="390" t="str">
        <f>T('[1]p13'!$C$13:$G$13)</f>
        <v>Francisco Antônio Morais de Souza</v>
      </c>
      <c r="B44" s="391"/>
      <c r="C44" s="391"/>
      <c r="D44" s="391"/>
      <c r="E44" s="391"/>
      <c r="F44" s="392"/>
      <c r="G44" s="397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</row>
    <row r="45" spans="1:19" s="45" customFormat="1" ht="13.5" customHeight="1">
      <c r="A45" s="401" t="str">
        <f>IF('[1]p13'!$A$324&lt;&gt;0,'[1]p13'!$A$324,"")</f>
        <v>Graduação em Engenharia de Materiais</v>
      </c>
      <c r="B45" s="394"/>
      <c r="C45" s="394"/>
      <c r="D45" s="394"/>
      <c r="E45" s="395"/>
      <c r="F45" s="401" t="str">
        <f>IF('[1]p13'!$B$325&lt;&gt;0,'[1]p13'!$B$325,"")</f>
        <v>Participação em Colegiado de Curso como membro titular, exceto membro nato</v>
      </c>
      <c r="G45" s="394"/>
      <c r="H45" s="394"/>
      <c r="I45" s="394"/>
      <c r="J45" s="394"/>
      <c r="K45" s="394"/>
      <c r="L45" s="394"/>
      <c r="M45" s="395"/>
      <c r="N45" s="401" t="str">
        <f>IF('[1]p13'!$H$324&lt;&gt;0,'[1]p13'!$H$324,"")</f>
        <v>Port./DCCT/024/2006</v>
      </c>
      <c r="O45" s="394"/>
      <c r="P45" s="394"/>
      <c r="Q45" s="395"/>
      <c r="R45" s="35">
        <f>IF('[1]p13'!$J$324&lt;&gt;0,'[1]p13'!$J$324,"")</f>
        <v>38803</v>
      </c>
      <c r="S45" s="35">
        <f>IF('[1]p13'!$K$324&lt;&gt;0,'[1]p13'!$K$324,"")</f>
      </c>
    </row>
    <row r="46" spans="1:19" s="45" customFormat="1" ht="13.5" customHeight="1">
      <c r="A46" s="401" t="str">
        <f>IF('[1]p13'!$A$328&lt;&gt;0,'[1]p13'!$A$328,"")</f>
        <v>Pós-Graduação em Matemática</v>
      </c>
      <c r="B46" s="394"/>
      <c r="C46" s="394"/>
      <c r="D46" s="394"/>
      <c r="E46" s="395"/>
      <c r="F46" s="401" t="str">
        <f>IF('[1]p13'!$B$329&lt;&gt;0,'[1]p13'!$B$329,"")</f>
        <v>Participação em Colegiado de Curso como membro titular, exceto membro nato</v>
      </c>
      <c r="G46" s="394"/>
      <c r="H46" s="394"/>
      <c r="I46" s="394"/>
      <c r="J46" s="394"/>
      <c r="K46" s="394"/>
      <c r="L46" s="394"/>
      <c r="M46" s="395"/>
      <c r="N46" s="401" t="str">
        <f>IF('[1]p13'!$H$328&lt;&gt;0,'[1]p13'!$H$328,"")</f>
        <v>Port./DCCT/029/2006</v>
      </c>
      <c r="O46" s="394"/>
      <c r="P46" s="394"/>
      <c r="Q46" s="395"/>
      <c r="R46" s="35">
        <f>IF('[1]p13'!$J$328&lt;&gt;0,'[1]p13'!$J$328,"")</f>
        <v>38803</v>
      </c>
      <c r="S46" s="35">
        <f>IF('[1]p13'!$K$328&lt;&gt;0,'[1]p13'!$K$328,"")</f>
      </c>
    </row>
    <row r="47" spans="1:19" s="3" customFormat="1" ht="13.5" customHeight="1">
      <c r="A47" s="412"/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</row>
    <row r="48" spans="1:19" s="45" customFormat="1" ht="13.5" customHeight="1">
      <c r="A48" s="390" t="str">
        <f>T('[1]p16'!$C$13:$G$13)</f>
        <v>Izabel Maria Barbosa de Albuquerque</v>
      </c>
      <c r="B48" s="391"/>
      <c r="C48" s="391"/>
      <c r="D48" s="391"/>
      <c r="E48" s="391"/>
      <c r="F48" s="392"/>
      <c r="G48" s="397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</row>
    <row r="49" spans="1:19" s="45" customFormat="1" ht="13.5" customHeight="1">
      <c r="A49" s="401" t="str">
        <f>IF('[1]p16'!$A$324&lt;&gt;0,'[1]p16'!$A$324,"")</f>
        <v>Graduação em Economia</v>
      </c>
      <c r="B49" s="394"/>
      <c r="C49" s="394"/>
      <c r="D49" s="394"/>
      <c r="E49" s="395"/>
      <c r="F49" s="401" t="str">
        <f>IF('[1]p16'!$B$325&lt;&gt;0,'[1]p16'!$B$325,"")</f>
        <v>Participação em Colegiado de Curso como membro titular, exceto membro nato</v>
      </c>
      <c r="G49" s="394"/>
      <c r="H49" s="394"/>
      <c r="I49" s="394"/>
      <c r="J49" s="394"/>
      <c r="K49" s="394"/>
      <c r="L49" s="394"/>
      <c r="M49" s="395"/>
      <c r="N49" s="401" t="str">
        <f>IF('[1]p16'!$H$324&lt;&gt;0,'[1]p16'!$H$324,"")</f>
        <v>Port./UAME/013/2007</v>
      </c>
      <c r="O49" s="394"/>
      <c r="P49" s="394"/>
      <c r="Q49" s="395"/>
      <c r="R49" s="35">
        <f>IF('[1]p16'!$J$324&lt;&gt;0,'[1]p16'!$J$324,"")</f>
        <v>39198</v>
      </c>
      <c r="S49" s="35">
        <f>IF('[1]p16'!$K$324&lt;&gt;0,'[1]p16'!$K$324,"")</f>
      </c>
    </row>
    <row r="50" spans="1:19" s="45" customFormat="1" ht="13.5" customHeight="1">
      <c r="A50" s="401" t="str">
        <f>IF('[1]p16'!$A$328&lt;&gt;0,'[1]p16'!$A$328,"")</f>
        <v>Graduação em Administração</v>
      </c>
      <c r="B50" s="394"/>
      <c r="C50" s="394"/>
      <c r="D50" s="394"/>
      <c r="E50" s="395"/>
      <c r="F50" s="401" t="str">
        <f>IF('[1]p16'!$B$329&lt;&gt;0,'[1]p16'!$B$329,"")</f>
        <v>Participação em Colegiado de Curso como membro suplente</v>
      </c>
      <c r="G50" s="394"/>
      <c r="H50" s="394"/>
      <c r="I50" s="394"/>
      <c r="J50" s="394"/>
      <c r="K50" s="394"/>
      <c r="L50" s="394"/>
      <c r="M50" s="395"/>
      <c r="N50" s="401" t="str">
        <f>IF('[1]p16'!$H$328&lt;&gt;0,'[1]p16'!$H$328,"")</f>
        <v>Port./UAME/019/2007</v>
      </c>
      <c r="O50" s="394"/>
      <c r="P50" s="394"/>
      <c r="Q50" s="395"/>
      <c r="R50" s="35">
        <f>IF('[1]p16'!$J$328&lt;&gt;0,'[1]p16'!$J$328,"")</f>
        <v>39198</v>
      </c>
      <c r="S50" s="35">
        <f>IF('[1]p16'!$K$328&lt;&gt;0,'[1]p16'!$K$328,"")</f>
      </c>
    </row>
    <row r="51" spans="1:19" s="3" customFormat="1" ht="13.5" customHeight="1">
      <c r="A51" s="412"/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</row>
    <row r="52" spans="1:19" s="45" customFormat="1" ht="13.5" customHeight="1">
      <c r="A52" s="390" t="str">
        <f>T('[1]p17'!$C$13:$G$13)</f>
        <v>Jaime Alves Barbosa Sobrinho</v>
      </c>
      <c r="B52" s="391"/>
      <c r="C52" s="391"/>
      <c r="D52" s="391"/>
      <c r="E52" s="391"/>
      <c r="F52" s="392"/>
      <c r="G52" s="397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</row>
    <row r="53" spans="1:19" s="45" customFormat="1" ht="13.5" customHeight="1">
      <c r="A53" s="401" t="str">
        <f>IF('[1]p17'!$A$324&lt;&gt;0,'[1]p17'!$A$324,"")</f>
        <v>Representante do CCT na Câmara de Gestão Administrativa-Financeira</v>
      </c>
      <c r="B53" s="394"/>
      <c r="C53" s="394"/>
      <c r="D53" s="394"/>
      <c r="E53" s="395"/>
      <c r="F53" s="401" t="str">
        <f>IF('[1]p17'!$B$325&lt;&gt;0,'[1]p17'!$B$325,"")</f>
        <v>Participação em conselhos superiores como membro titular, exceto membro nato</v>
      </c>
      <c r="G53" s="394"/>
      <c r="H53" s="394"/>
      <c r="I53" s="394"/>
      <c r="J53" s="394"/>
      <c r="K53" s="394"/>
      <c r="L53" s="394"/>
      <c r="M53" s="395"/>
      <c r="N53" s="401">
        <f>IF('[1]p17'!$H$324&lt;&gt;0,'[1]p17'!$H$324,"")</f>
      </c>
      <c r="O53" s="394"/>
      <c r="P53" s="394"/>
      <c r="Q53" s="395"/>
      <c r="R53" s="35">
        <f>IF('[1]p17'!$J$324&lt;&gt;0,'[1]p17'!$J$324,"")</f>
        <v>38838</v>
      </c>
      <c r="S53" s="35">
        <f>IF('[1]p17'!$K$324&lt;&gt;0,'[1]p17'!$K$324,"")</f>
      </c>
    </row>
    <row r="54" spans="1:19" s="45" customFormat="1" ht="13.5" customHeight="1">
      <c r="A54" s="401" t="str">
        <f>IF('[1]p17'!$A$328&lt;&gt;0,'[1]p17'!$A$328,"")</f>
        <v>Representante da Câmara de Gestão no CONSUNI</v>
      </c>
      <c r="B54" s="394"/>
      <c r="C54" s="394"/>
      <c r="D54" s="394"/>
      <c r="E54" s="395"/>
      <c r="F54" s="401" t="str">
        <f>IF('[1]p17'!$B$329&lt;&gt;0,'[1]p17'!$B$329,"")</f>
        <v>Participação em conselhos superiores como membro titular, exceto membro nato</v>
      </c>
      <c r="G54" s="394"/>
      <c r="H54" s="394"/>
      <c r="I54" s="394"/>
      <c r="J54" s="394"/>
      <c r="K54" s="394"/>
      <c r="L54" s="394"/>
      <c r="M54" s="395"/>
      <c r="N54" s="401">
        <f>IF('[1]p17'!$H$328&lt;&gt;0,'[1]p17'!$H$328,"")</f>
      </c>
      <c r="O54" s="394"/>
      <c r="P54" s="394"/>
      <c r="Q54" s="395"/>
      <c r="R54" s="35">
        <f>IF('[1]p17'!$J$328&lt;&gt;0,'[1]p17'!$J$328,"")</f>
        <v>38838</v>
      </c>
      <c r="S54" s="35">
        <f>IF('[1]p17'!$K$328&lt;&gt;0,'[1]p17'!$K$328,"")</f>
      </c>
    </row>
    <row r="55" spans="1:19" s="3" customFormat="1" ht="13.5" customHeight="1">
      <c r="A55" s="412"/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</row>
    <row r="56" spans="1:19" s="45" customFormat="1" ht="13.5" customHeight="1">
      <c r="A56" s="390" t="str">
        <f>T('[1]p19'!$C$13:$G$13)</f>
        <v>José de Arimatéia Fernandes</v>
      </c>
      <c r="B56" s="391"/>
      <c r="C56" s="391"/>
      <c r="D56" s="391"/>
      <c r="E56" s="391"/>
      <c r="F56" s="392"/>
      <c r="G56" s="397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</row>
    <row r="57" spans="1:19" s="45" customFormat="1" ht="13.5" customHeight="1">
      <c r="A57" s="401" t="str">
        <f>IF('[1]p19'!$A$324&lt;&gt;0,'[1]p19'!$A$324,"")</f>
        <v>Pós-Graduação em Meteorologia</v>
      </c>
      <c r="B57" s="394"/>
      <c r="C57" s="394"/>
      <c r="D57" s="394"/>
      <c r="E57" s="395"/>
      <c r="F57" s="401" t="str">
        <f>IF('[1]p19'!$B$325&lt;&gt;0,'[1]p19'!$B$325,"")</f>
        <v>Participação em conselhos superiores como membro titular, exceto membro nato</v>
      </c>
      <c r="G57" s="394"/>
      <c r="H57" s="394"/>
      <c r="I57" s="394"/>
      <c r="J57" s="394"/>
      <c r="K57" s="394"/>
      <c r="L57" s="394"/>
      <c r="M57" s="395"/>
      <c r="N57" s="401" t="str">
        <f>IF('[1]p19'!$H$324&lt;&gt;0,'[1]p19'!$H$324,"")</f>
        <v>Port/DCCT/130/2003</v>
      </c>
      <c r="O57" s="394"/>
      <c r="P57" s="394"/>
      <c r="Q57" s="395"/>
      <c r="R57" s="35">
        <f>IF('[1]p19'!$J$324&lt;&gt;0,'[1]p19'!$J$324,"")</f>
        <v>37889</v>
      </c>
      <c r="S57" s="35">
        <f>IF('[1]p19'!$K$324&lt;&gt;0,'[1]p19'!$K$324,"")</f>
      </c>
    </row>
    <row r="58" spans="1:19" s="3" customFormat="1" ht="13.5" customHeight="1">
      <c r="A58" s="412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</row>
    <row r="59" spans="1:19" s="45" customFormat="1" ht="13.5" customHeight="1">
      <c r="A59" s="390" t="str">
        <f>T('[1]p21'!$C$13:$G$13)</f>
        <v>José Lindomberg Possiano Barreiro</v>
      </c>
      <c r="B59" s="391"/>
      <c r="C59" s="391"/>
      <c r="D59" s="391"/>
      <c r="E59" s="391"/>
      <c r="F59" s="392"/>
      <c r="G59" s="397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</row>
    <row r="60" spans="1:19" s="45" customFormat="1" ht="13.5" customHeight="1">
      <c r="A60" s="401" t="str">
        <f>IF('[1]p21'!$A$324&lt;&gt;0,'[1]p21'!$A$324,"")</f>
        <v>Graduação em Desenho Industrial</v>
      </c>
      <c r="B60" s="394"/>
      <c r="C60" s="394"/>
      <c r="D60" s="394"/>
      <c r="E60" s="395"/>
      <c r="F60" s="401" t="str">
        <f>IF('[1]p21'!$B$325&lt;&gt;0,'[1]p21'!$B$325,"")</f>
        <v>Participação em Colegiado de Curso como membro titular, exceto membro nato</v>
      </c>
      <c r="G60" s="394"/>
      <c r="H60" s="394"/>
      <c r="I60" s="394"/>
      <c r="J60" s="394"/>
      <c r="K60" s="394"/>
      <c r="L60" s="394"/>
      <c r="M60" s="395"/>
      <c r="N60" s="401" t="str">
        <f>IF('[1]p21'!$H$324&lt;&gt;0,'[1]p21'!$H$324,"")</f>
        <v>Port./012/2007/UAME/CCT/UFCG</v>
      </c>
      <c r="O60" s="394"/>
      <c r="P60" s="394"/>
      <c r="Q60" s="395"/>
      <c r="R60" s="35">
        <f>IF('[1]p21'!$J$324&lt;&gt;0,'[1]p21'!$J$324,"")</f>
        <v>39191</v>
      </c>
      <c r="S60" s="35">
        <f>IF('[1]p21'!$K$324&lt;&gt;0,'[1]p21'!$K$324,"")</f>
      </c>
    </row>
    <row r="61" spans="1:19" s="3" customFormat="1" ht="13.5" customHeight="1">
      <c r="A61" s="412"/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</row>
    <row r="62" spans="1:19" s="45" customFormat="1" ht="13.5" customHeight="1">
      <c r="A62" s="390" t="str">
        <f>T('[1]p23'!$C$13:$G$13)</f>
        <v>José Luiz Neto</v>
      </c>
      <c r="B62" s="391"/>
      <c r="C62" s="391"/>
      <c r="D62" s="391"/>
      <c r="E62" s="391"/>
      <c r="F62" s="392"/>
      <c r="G62" s="397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</row>
    <row r="63" spans="1:19" s="45" customFormat="1" ht="13.5" customHeight="1">
      <c r="A63" s="401" t="str">
        <f>IF('[1]p23'!$A$324&lt;&gt;0,'[1]p23'!$A$324,"")</f>
        <v>Graduação em Meteorologia</v>
      </c>
      <c r="B63" s="394"/>
      <c r="C63" s="394"/>
      <c r="D63" s="394"/>
      <c r="E63" s="395"/>
      <c r="F63" s="401" t="str">
        <f>IF('[1]p23'!$B$325&lt;&gt;0,'[1]p23'!$B$325,"")</f>
        <v>Participação em Colegiado de Curso como membro titular, exceto membro nato</v>
      </c>
      <c r="G63" s="394"/>
      <c r="H63" s="394"/>
      <c r="I63" s="394"/>
      <c r="J63" s="394"/>
      <c r="K63" s="394"/>
      <c r="L63" s="394"/>
      <c r="M63" s="395"/>
      <c r="N63" s="401" t="str">
        <f>IF('[1]p23'!$H$324&lt;&gt;0,'[1]p23'!$H$324,"")</f>
        <v>Port./DCCT/020/2006</v>
      </c>
      <c r="O63" s="394"/>
      <c r="P63" s="394"/>
      <c r="Q63" s="395"/>
      <c r="R63" s="35">
        <f>IF('[1]p23'!$J$324&lt;&gt;0,'[1]p23'!$J$324,"")</f>
        <v>38803</v>
      </c>
      <c r="S63" s="35">
        <f>IF('[1]p23'!$K$324&lt;&gt;0,'[1]p23'!$K$324,"")</f>
      </c>
    </row>
    <row r="64" spans="1:19" s="45" customFormat="1" ht="13.5" customHeight="1">
      <c r="A64" s="401" t="str">
        <f>IF('[1]p23'!$A$328&lt;&gt;0,'[1]p23'!$A$328,"")</f>
        <v>Bacharelado em Física</v>
      </c>
      <c r="B64" s="394"/>
      <c r="C64" s="394"/>
      <c r="D64" s="394"/>
      <c r="E64" s="395"/>
      <c r="F64" s="401" t="str">
        <f>IF('[1]p23'!$B$329&lt;&gt;0,'[1]p23'!$B$329,"")</f>
        <v>Participação em Colegiado de Curso como membro suplente</v>
      </c>
      <c r="G64" s="394"/>
      <c r="H64" s="394"/>
      <c r="I64" s="394"/>
      <c r="J64" s="394"/>
      <c r="K64" s="394"/>
      <c r="L64" s="394"/>
      <c r="M64" s="395"/>
      <c r="N64" s="401" t="str">
        <f>IF('[1]p23'!$H$328&lt;&gt;0,'[1]p23'!$H$328,"")</f>
        <v>Port./DCCT/020/2006</v>
      </c>
      <c r="O64" s="394"/>
      <c r="P64" s="394"/>
      <c r="Q64" s="395"/>
      <c r="R64" s="35">
        <f>IF('[1]p23'!$J$328&lt;&gt;0,'[1]p23'!$J$328,"")</f>
        <v>38803</v>
      </c>
      <c r="S64" s="35">
        <f>IF('[1]p23'!$K$328&lt;&gt;0,'[1]p23'!$K$328,"")</f>
      </c>
    </row>
    <row r="65" spans="1:19" s="3" customFormat="1" ht="13.5" customHeight="1">
      <c r="A65" s="412"/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</row>
    <row r="66" spans="1:19" s="45" customFormat="1" ht="13.5" customHeight="1">
      <c r="A66" s="390" t="str">
        <f>T('[1]p24'!$C$13:$G$13)</f>
        <v>Luiz Mendes Albuquerque Neto</v>
      </c>
      <c r="B66" s="391"/>
      <c r="C66" s="391"/>
      <c r="D66" s="391"/>
      <c r="E66" s="391"/>
      <c r="F66" s="392"/>
      <c r="G66" s="397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</row>
    <row r="67" spans="1:19" s="45" customFormat="1" ht="13.5" customHeight="1">
      <c r="A67" s="401" t="str">
        <f>IF('[1]p24'!$A$324&lt;&gt;0,'[1]p24'!$A$324,"")</f>
        <v>Bacharelado em Física</v>
      </c>
      <c r="B67" s="394"/>
      <c r="C67" s="394"/>
      <c r="D67" s="394"/>
      <c r="E67" s="395"/>
      <c r="F67" s="401" t="str">
        <f>IF('[1]p24'!$B$325&lt;&gt;0,'[1]p24'!$B$325,"")</f>
        <v>Participação em Colegiado de Curso como membro titular, exceto membro nato</v>
      </c>
      <c r="G67" s="394"/>
      <c r="H67" s="394"/>
      <c r="I67" s="394"/>
      <c r="J67" s="394"/>
      <c r="K67" s="394"/>
      <c r="L67" s="394"/>
      <c r="M67" s="395"/>
      <c r="N67" s="401" t="str">
        <f>IF('[1]p24'!$H$324&lt;&gt;0,'[1]p24'!$H$324,"")</f>
        <v>Port./DCCT/020/06</v>
      </c>
      <c r="O67" s="394"/>
      <c r="P67" s="394"/>
      <c r="Q67" s="395"/>
      <c r="R67" s="35">
        <f>IF('[1]p24'!$J$324&lt;&gt;0,'[1]p24'!$J$324,"")</f>
        <v>38803</v>
      </c>
      <c r="S67" s="35">
        <f>IF('[1]p24'!$K$324&lt;&gt;0,'[1]p24'!$K$324,"")</f>
      </c>
    </row>
    <row r="68" spans="1:19" s="45" customFormat="1" ht="13.5" customHeight="1">
      <c r="A68" s="401" t="str">
        <f>IF('[1]p24'!$A$328&lt;&gt;0,'[1]p24'!$A$328,"")</f>
        <v>Graduação em Engenharia Elétrica</v>
      </c>
      <c r="B68" s="394"/>
      <c r="C68" s="394"/>
      <c r="D68" s="394"/>
      <c r="E68" s="395"/>
      <c r="F68" s="401" t="str">
        <f>IF('[1]p24'!$B$329&lt;&gt;0,'[1]p24'!$B$329,"")</f>
        <v>Participação em Colegiado de Curso como membro suplente</v>
      </c>
      <c r="G68" s="394"/>
      <c r="H68" s="394"/>
      <c r="I68" s="394"/>
      <c r="J68" s="394"/>
      <c r="K68" s="394"/>
      <c r="L68" s="394"/>
      <c r="M68" s="395"/>
      <c r="N68" s="401" t="str">
        <f>IF('[1]p24'!$H$328&lt;&gt;0,'[1]p24'!$H$328,"")</f>
        <v>Port./DCCT/012/06</v>
      </c>
      <c r="O68" s="394"/>
      <c r="P68" s="394"/>
      <c r="Q68" s="395"/>
      <c r="R68" s="35">
        <f>IF('[1]p24'!$J$328&lt;&gt;0,'[1]p24'!$J$328,"")</f>
        <v>38803</v>
      </c>
      <c r="S68" s="35">
        <f>IF('[1]p24'!$K$328&lt;&gt;0,'[1]p24'!$K$328,"")</f>
      </c>
    </row>
    <row r="69" spans="1:19" s="3" customFormat="1" ht="13.5" customHeight="1">
      <c r="A69" s="412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</row>
    <row r="70" spans="1:19" s="45" customFormat="1" ht="13.5" customHeight="1">
      <c r="A70" s="390" t="str">
        <f>T('[1]p25'!$C$13:$G$13)</f>
        <v> Marcelo Carvalho Ferreira</v>
      </c>
      <c r="B70" s="391"/>
      <c r="C70" s="391"/>
      <c r="D70" s="391"/>
      <c r="E70" s="391"/>
      <c r="F70" s="392"/>
      <c r="G70" s="397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</row>
    <row r="71" spans="1:19" s="45" customFormat="1" ht="13.5" customHeight="1">
      <c r="A71" s="401" t="str">
        <f>IF('[1]p25'!$A$324&lt;&gt;0,'[1]p25'!$A$324,"")</f>
        <v>Graduação em Engenharia Elétrica</v>
      </c>
      <c r="B71" s="394"/>
      <c r="C71" s="394"/>
      <c r="D71" s="394"/>
      <c r="E71" s="395"/>
      <c r="F71" s="401" t="str">
        <f>IF('[1]p25'!$B$325&lt;&gt;0,'[1]p25'!$B$325,"")</f>
        <v>Participação em Colegiado de Curso como membro titular, exceto membro nato</v>
      </c>
      <c r="G71" s="394"/>
      <c r="H71" s="394"/>
      <c r="I71" s="394"/>
      <c r="J71" s="394"/>
      <c r="K71" s="394"/>
      <c r="L71" s="394"/>
      <c r="M71" s="395"/>
      <c r="N71" s="401" t="str">
        <f>IF('[1]p25'!$H$324&lt;&gt;0,'[1]p25'!$H$324,"")</f>
        <v>Port./016/2007/UAME</v>
      </c>
      <c r="O71" s="394"/>
      <c r="P71" s="394"/>
      <c r="Q71" s="395"/>
      <c r="R71" s="35">
        <f>IF('[1]p25'!$J$324&lt;&gt;0,'[1]p25'!$J$324,"")</f>
        <v>39191</v>
      </c>
      <c r="S71" s="35">
        <f>IF('[1]p25'!$K$324&lt;&gt;0,'[1]p25'!$K$324,"")</f>
      </c>
    </row>
    <row r="72" spans="1:19" s="45" customFormat="1" ht="13.5" customHeight="1">
      <c r="A72" s="401" t="str">
        <f>IF('[1]p25'!$A$328&lt;&gt;0,'[1]p25'!$A$328,"")</f>
        <v>Graduação em Engenharia Civil</v>
      </c>
      <c r="B72" s="394"/>
      <c r="C72" s="394"/>
      <c r="D72" s="394"/>
      <c r="E72" s="395"/>
      <c r="F72" s="401" t="str">
        <f>IF('[1]p25'!$B$329&lt;&gt;0,'[1]p25'!$B$329,"")</f>
        <v>Participação em Colegiado de Curso como membro suplente</v>
      </c>
      <c r="G72" s="394"/>
      <c r="H72" s="394"/>
      <c r="I72" s="394"/>
      <c r="J72" s="394"/>
      <c r="K72" s="394"/>
      <c r="L72" s="394"/>
      <c r="M72" s="395"/>
      <c r="N72" s="401" t="str">
        <f>IF('[1]p25'!$H$328&lt;&gt;0,'[1]p25'!$H$328,"")</f>
        <v>Port./009/2007/UAME</v>
      </c>
      <c r="O72" s="394"/>
      <c r="P72" s="394"/>
      <c r="Q72" s="395"/>
      <c r="R72" s="35">
        <f>IF('[1]p25'!$J$328&lt;&gt;0,'[1]p25'!$J$328,"")</f>
        <v>39191</v>
      </c>
      <c r="S72" s="35">
        <f>IF('[1]p25'!$K$328&lt;&gt;0,'[1]p25'!$K$328,"")</f>
      </c>
    </row>
    <row r="73" spans="1:19" s="3" customFormat="1" ht="13.5" customHeight="1">
      <c r="A73" s="412"/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</row>
    <row r="74" spans="1:19" s="45" customFormat="1" ht="13.5" customHeight="1">
      <c r="A74" s="390" t="str">
        <f>T('[1]p26'!$C$13:$G$13)</f>
        <v>Marco Aurélio Soares Souto</v>
      </c>
      <c r="B74" s="391"/>
      <c r="C74" s="391"/>
      <c r="D74" s="391"/>
      <c r="E74" s="391"/>
      <c r="F74" s="392"/>
      <c r="G74" s="397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</row>
    <row r="75" spans="1:19" s="45" customFormat="1" ht="13.5" customHeight="1">
      <c r="A75" s="401" t="str">
        <f>IF('[1]p26'!$A$324&lt;&gt;0,'[1]p26'!$A$324,"")</f>
        <v>Colegiado da Pós-Graduação em Matemática</v>
      </c>
      <c r="B75" s="394"/>
      <c r="C75" s="394"/>
      <c r="D75" s="394"/>
      <c r="E75" s="395"/>
      <c r="F75" s="401" t="str">
        <f>IF('[1]p26'!$B$325&lt;&gt;0,'[1]p26'!$B$325,"")</f>
        <v>Participação em Colegiado de Curso como membro titular, exceto membro nato</v>
      </c>
      <c r="G75" s="394"/>
      <c r="H75" s="394"/>
      <c r="I75" s="394"/>
      <c r="J75" s="394"/>
      <c r="K75" s="394"/>
      <c r="L75" s="394"/>
      <c r="M75" s="395"/>
      <c r="N75" s="401" t="str">
        <f>IF('[1]p26'!$H$324&lt;&gt;0,'[1]p26'!$H$324,"")</f>
        <v>Port./UAME/026/07</v>
      </c>
      <c r="O75" s="394"/>
      <c r="P75" s="394"/>
      <c r="Q75" s="395"/>
      <c r="R75" s="35">
        <f>IF('[1]p26'!$J$324&lt;&gt;0,'[1]p26'!$J$324,"")</f>
      </c>
      <c r="S75" s="35">
        <f>IF('[1]p26'!$K$324&lt;&gt;0,'[1]p26'!$K$324,"")</f>
      </c>
    </row>
    <row r="76" spans="1:19" s="3" customFormat="1" ht="13.5" customHeight="1">
      <c r="A76" s="412"/>
      <c r="B76" s="412"/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</row>
    <row r="77" spans="1:19" s="45" customFormat="1" ht="13.5" customHeight="1">
      <c r="A77" s="390" t="str">
        <f>T('[1]p29'!$C$13:$G$13)</f>
        <v>Miriam Costa</v>
      </c>
      <c r="B77" s="391"/>
      <c r="C77" s="391"/>
      <c r="D77" s="391"/>
      <c r="E77" s="391"/>
      <c r="F77" s="392"/>
      <c r="G77" s="397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</row>
    <row r="78" spans="1:19" s="45" customFormat="1" ht="13.5" customHeight="1">
      <c r="A78" s="401" t="str">
        <f>IF('[1]p29'!$A$324&lt;&gt;0,'[1]p29'!$A$324,"")</f>
        <v>Graduação em Engenharia Mecânica</v>
      </c>
      <c r="B78" s="394"/>
      <c r="C78" s="394"/>
      <c r="D78" s="394"/>
      <c r="E78" s="395"/>
      <c r="F78" s="401" t="str">
        <f>IF('[1]p29'!$B$325&lt;&gt;0,'[1]p29'!$B$325,"")</f>
        <v>Participação em Colegiado de Curso como membro titular, exceto membro nato</v>
      </c>
      <c r="G78" s="394"/>
      <c r="H78" s="394"/>
      <c r="I78" s="394"/>
      <c r="J78" s="394"/>
      <c r="K78" s="394"/>
      <c r="L78" s="394"/>
      <c r="M78" s="395"/>
      <c r="N78" s="401" t="str">
        <f>IF('[1]p29'!$H$324&lt;&gt;0,'[1]p29'!$H$324,"")</f>
        <v>Port/021/2007/UAME</v>
      </c>
      <c r="O78" s="394"/>
      <c r="P78" s="394"/>
      <c r="Q78" s="395"/>
      <c r="R78" s="35">
        <f>IF('[1]p29'!$J$324&lt;&gt;0,'[1]p29'!$J$324,"")</f>
        <v>39198</v>
      </c>
      <c r="S78" s="35">
        <f>IF('[1]p29'!$K$324&lt;&gt;0,'[1]p29'!$K$324,"")</f>
      </c>
    </row>
    <row r="79" spans="1:19" s="45" customFormat="1" ht="13.5" customHeight="1">
      <c r="A79" s="401" t="str">
        <f>IF('[1]p29'!$A$328&lt;&gt;0,'[1]p29'!$A$328,"")</f>
        <v>Graduaçõa em Engeharia de Materiais</v>
      </c>
      <c r="B79" s="394"/>
      <c r="C79" s="394"/>
      <c r="D79" s="394"/>
      <c r="E79" s="395"/>
      <c r="F79" s="401" t="str">
        <f>IF('[1]p29'!$B$329&lt;&gt;0,'[1]p29'!$B$329,"")</f>
        <v>Participação em Colegiado de Curso como membro suplente</v>
      </c>
      <c r="G79" s="394"/>
      <c r="H79" s="394"/>
      <c r="I79" s="394"/>
      <c r="J79" s="394"/>
      <c r="K79" s="394"/>
      <c r="L79" s="394"/>
      <c r="M79" s="395"/>
      <c r="N79" s="401" t="str">
        <f>IF('[1]p29'!$H$328&lt;&gt;0,'[1]p29'!$H$328,"")</f>
        <v>Port/020/2007/UAME</v>
      </c>
      <c r="O79" s="394"/>
      <c r="P79" s="394"/>
      <c r="Q79" s="395"/>
      <c r="R79" s="35">
        <f>IF('[1]p29'!$J$328&lt;&gt;0,'[1]p29'!$J$328,"")</f>
        <v>39198</v>
      </c>
      <c r="S79" s="35">
        <f>IF('[1]p29'!$K$328&lt;&gt;0,'[1]p29'!$K$328,"")</f>
      </c>
    </row>
    <row r="80" spans="1:19" s="3" customFormat="1" ht="13.5" customHeight="1">
      <c r="A80" s="412"/>
      <c r="B80" s="412"/>
      <c r="C80" s="412"/>
      <c r="D80" s="412"/>
      <c r="E80" s="412"/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</row>
    <row r="81" spans="1:19" s="45" customFormat="1" ht="13.5" customHeight="1">
      <c r="A81" s="390" t="str">
        <f>T('[1]p30'!$C$13:$G$13)</f>
        <v>Patrícia Batista Leal</v>
      </c>
      <c r="B81" s="391"/>
      <c r="C81" s="391"/>
      <c r="D81" s="391"/>
      <c r="E81" s="391"/>
      <c r="F81" s="392"/>
      <c r="G81" s="397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</row>
    <row r="82" spans="1:19" s="45" customFormat="1" ht="13.5" customHeight="1">
      <c r="A82" s="401" t="str">
        <f>IF('[1]p30'!$A$324&lt;&gt;0,'[1]p30'!$A$324,"")</f>
        <v>Graduação em Engenharia de Produção</v>
      </c>
      <c r="B82" s="394"/>
      <c r="C82" s="394"/>
      <c r="D82" s="394"/>
      <c r="E82" s="395"/>
      <c r="F82" s="401" t="str">
        <f>IF('[1]p30'!$B$325&lt;&gt;0,'[1]p30'!$B$325,"")</f>
        <v>Participação em Colegiado de Curso como membro titular, exceto membro nato</v>
      </c>
      <c r="G82" s="394"/>
      <c r="H82" s="394"/>
      <c r="I82" s="394"/>
      <c r="J82" s="394"/>
      <c r="K82" s="394"/>
      <c r="L82" s="394"/>
      <c r="M82" s="395"/>
      <c r="N82" s="401">
        <f>IF('[1]p30'!$H$324&lt;&gt;0,'[1]p30'!$H$324,"")</f>
      </c>
      <c r="O82" s="394"/>
      <c r="P82" s="394"/>
      <c r="Q82" s="395"/>
      <c r="R82" s="35">
        <f>IF('[1]p30'!$J$324&lt;&gt;0,'[1]p30'!$J$324,"")</f>
      </c>
      <c r="S82" s="35">
        <f>IF('[1]p30'!$K$324&lt;&gt;0,'[1]p30'!$K$324,"")</f>
      </c>
    </row>
    <row r="83" spans="1:19" s="3" customFormat="1" ht="13.5" customHeight="1">
      <c r="A83" s="412"/>
      <c r="B83" s="412"/>
      <c r="C83" s="412"/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</row>
    <row r="84" spans="1:19" s="45" customFormat="1" ht="13.5" customHeight="1">
      <c r="A84" s="390" t="str">
        <f>T('[1]p31'!$C$13:$G$13)</f>
        <v>Rosana Marques da Silva</v>
      </c>
      <c r="B84" s="391"/>
      <c r="C84" s="391"/>
      <c r="D84" s="391"/>
      <c r="E84" s="391"/>
      <c r="F84" s="392"/>
      <c r="G84" s="397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</row>
    <row r="85" spans="1:19" s="45" customFormat="1" ht="13.5" customHeight="1">
      <c r="A85" s="401" t="str">
        <f>IF('[1]p31'!$A$324&lt;&gt;0,'[1]p31'!$A$324,"")</f>
        <v>Graduação em Ciência da Computação</v>
      </c>
      <c r="B85" s="394"/>
      <c r="C85" s="394"/>
      <c r="D85" s="394"/>
      <c r="E85" s="395"/>
      <c r="F85" s="401" t="str">
        <f>IF('[1]p31'!$B$325&lt;&gt;0,'[1]p31'!$B$325,"")</f>
        <v>Participação em Colegiado de Curso como membro titular, exceto membro nato</v>
      </c>
      <c r="G85" s="394"/>
      <c r="H85" s="394"/>
      <c r="I85" s="394"/>
      <c r="J85" s="394"/>
      <c r="K85" s="394"/>
      <c r="L85" s="394"/>
      <c r="M85" s="395"/>
      <c r="N85" s="401" t="str">
        <f>IF('[1]p31'!$H$324&lt;&gt;0,'[1]p31'!$H$324,"")</f>
        <v>Port./018/07/UAME</v>
      </c>
      <c r="O85" s="394"/>
      <c r="P85" s="394"/>
      <c r="Q85" s="395"/>
      <c r="R85" s="35">
        <f>IF('[1]p31'!$J$324&lt;&gt;0,'[1]p31'!$J$324,"")</f>
        <v>38803</v>
      </c>
      <c r="S85" s="35">
        <f>IF('[1]p31'!$K$324&lt;&gt;0,'[1]p31'!$K$324,"")</f>
      </c>
    </row>
    <row r="86" spans="1:19" s="3" customFormat="1" ht="13.5" customHeight="1">
      <c r="A86" s="412"/>
      <c r="B86" s="412"/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</row>
    <row r="87" spans="1:19" s="45" customFormat="1" ht="13.5" customHeight="1">
      <c r="A87" s="390" t="str">
        <f>T('[1]p33'!$C$13:$G$13)</f>
        <v>Sérgio Mota Alves</v>
      </c>
      <c r="B87" s="391"/>
      <c r="C87" s="391"/>
      <c r="D87" s="391"/>
      <c r="E87" s="391"/>
      <c r="F87" s="392"/>
      <c r="G87" s="397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</row>
    <row r="88" spans="1:19" s="45" customFormat="1" ht="13.5" customHeight="1">
      <c r="A88" s="401" t="str">
        <f>IF('[1]p33'!$A$324&lt;&gt;0,'[1]p33'!$A$324,"")</f>
        <v>Colegiado do curso de Pós-Graduação em Matemática</v>
      </c>
      <c r="B88" s="394"/>
      <c r="C88" s="394"/>
      <c r="D88" s="394"/>
      <c r="E88" s="395"/>
      <c r="F88" s="401" t="str">
        <f>IF('[1]p33'!$B$325&lt;&gt;0,'[1]p33'!$B$325,"")</f>
        <v>Participação em Colegiado de Curso como membro titular, exceto membro nato</v>
      </c>
      <c r="G88" s="394"/>
      <c r="H88" s="394"/>
      <c r="I88" s="394"/>
      <c r="J88" s="394"/>
      <c r="K88" s="394"/>
      <c r="L88" s="394"/>
      <c r="M88" s="395"/>
      <c r="N88" s="401" t="str">
        <f>IF('[1]p33'!$H$324&lt;&gt;0,'[1]p33'!$H$324,"")</f>
        <v>Port./01/07/UAME</v>
      </c>
      <c r="O88" s="394"/>
      <c r="P88" s="394"/>
      <c r="Q88" s="395"/>
      <c r="R88" s="35">
        <f>IF('[1]p33'!$J$324&lt;&gt;0,'[1]p33'!$J$324,"")</f>
        <v>39120</v>
      </c>
      <c r="S88" s="35">
        <f>IF('[1]p33'!$K$324&lt;&gt;0,'[1]p33'!$K$324,"")</f>
      </c>
    </row>
    <row r="89" spans="1:19" s="3" customFormat="1" ht="13.5" customHeight="1">
      <c r="A89" s="412"/>
      <c r="B89" s="412"/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</row>
    <row r="90" spans="1:19" s="45" customFormat="1" ht="13.5" customHeight="1">
      <c r="A90" s="390" t="str">
        <f>T('[1]p34'!$C$13:$G$13)</f>
        <v>Vandik Estevam Barbosa</v>
      </c>
      <c r="B90" s="391"/>
      <c r="C90" s="391"/>
      <c r="D90" s="391"/>
      <c r="E90" s="391"/>
      <c r="F90" s="392"/>
      <c r="G90" s="397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</row>
    <row r="91" spans="1:19" s="45" customFormat="1" ht="13.5" customHeight="1">
      <c r="A91" s="401" t="str">
        <f>IF('[1]p34'!$A$324&lt;&gt;0,'[1]p34'!$A$324,"")</f>
        <v>Graduação em Administração</v>
      </c>
      <c r="B91" s="394"/>
      <c r="C91" s="394"/>
      <c r="D91" s="394"/>
      <c r="E91" s="395"/>
      <c r="F91" s="401" t="str">
        <f>IF('[1]p34'!$B$325&lt;&gt;0,'[1]p34'!$B$325,"")</f>
        <v>Participação em Colegiado de Curso como membro titular, exceto membro nato</v>
      </c>
      <c r="G91" s="394"/>
      <c r="H91" s="394"/>
      <c r="I91" s="394"/>
      <c r="J91" s="394"/>
      <c r="K91" s="394"/>
      <c r="L91" s="394"/>
      <c r="M91" s="395"/>
      <c r="N91" s="401" t="str">
        <f>IF('[1]p34'!$H$324&lt;&gt;0,'[1]p34'!$H$324,"")</f>
        <v>Portaria/CH/UFCG/008 </v>
      </c>
      <c r="O91" s="394"/>
      <c r="P91" s="394"/>
      <c r="Q91" s="395"/>
      <c r="R91" s="35">
        <f>IF('[1]p34'!$J$324&lt;&gt;0,'[1]p34'!$J$324,"")</f>
        <v>38803</v>
      </c>
      <c r="S91" s="35">
        <f>IF('[1]p34'!$K$324&lt;&gt;0,'[1]p34'!$K$324,"")</f>
      </c>
    </row>
    <row r="92" spans="1:19" s="45" customFormat="1" ht="13.5" customHeight="1">
      <c r="A92" s="401" t="str">
        <f>IF('[1]p34'!$A$328&lt;&gt;0,'[1]p34'!$A$328,"")</f>
        <v>Bacharelado e Licenciatura em Matemática</v>
      </c>
      <c r="B92" s="394"/>
      <c r="C92" s="394"/>
      <c r="D92" s="394"/>
      <c r="E92" s="395"/>
      <c r="F92" s="401" t="str">
        <f>IF('[1]p34'!$B$329&lt;&gt;0,'[1]p34'!$B$329,"")</f>
        <v>Participação em Colegiado de Curso como membro suplente</v>
      </c>
      <c r="G92" s="394"/>
      <c r="H92" s="394"/>
      <c r="I92" s="394"/>
      <c r="J92" s="394"/>
      <c r="K92" s="394"/>
      <c r="L92" s="394"/>
      <c r="M92" s="395"/>
      <c r="N92" s="401" t="str">
        <f>IF('[1]p34'!$H$328&lt;&gt;0,'[1]p34'!$H$328,"")</f>
        <v>Port./DCCT/022/2006</v>
      </c>
      <c r="O92" s="394"/>
      <c r="P92" s="394"/>
      <c r="Q92" s="395"/>
      <c r="R92" s="35">
        <f>IF('[1]p34'!$J$328&lt;&gt;0,'[1]p34'!$J$328,"")</f>
        <v>38803</v>
      </c>
      <c r="S92" s="35">
        <f>IF('[1]p34'!$K$328&lt;&gt;0,'[1]p34'!$K$328,"")</f>
      </c>
    </row>
    <row r="93" spans="1:19" s="3" customFormat="1" ht="13.5" customHeight="1">
      <c r="A93" s="412"/>
      <c r="B93" s="412"/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</row>
    <row r="94" spans="1:19" s="45" customFormat="1" ht="13.5" customHeight="1">
      <c r="A94" s="390" t="str">
        <f>T('[1]p35'!$C$13:$G$13)</f>
        <v>Vanio Fragoso de Melo</v>
      </c>
      <c r="B94" s="391"/>
      <c r="C94" s="391"/>
      <c r="D94" s="391"/>
      <c r="E94" s="391"/>
      <c r="F94" s="392"/>
      <c r="G94" s="397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</row>
    <row r="95" spans="1:19" s="45" customFormat="1" ht="13.5" customHeight="1">
      <c r="A95" s="401" t="str">
        <f>IF('[1]p35'!$A$324&lt;&gt;0,'[1]p35'!$A$324,"")</f>
        <v>Graduação em Engenharia Agrícola</v>
      </c>
      <c r="B95" s="394"/>
      <c r="C95" s="394"/>
      <c r="D95" s="394"/>
      <c r="E95" s="395"/>
      <c r="F95" s="401" t="str">
        <f>IF('[1]p35'!$B$325&lt;&gt;0,'[1]p35'!$B$325,"")</f>
        <v>Participação em Colegiado de Curso como membro titular, exceto membro nato</v>
      </c>
      <c r="G95" s="394"/>
      <c r="H95" s="394"/>
      <c r="I95" s="394"/>
      <c r="J95" s="394"/>
      <c r="K95" s="394"/>
      <c r="L95" s="394"/>
      <c r="M95" s="395"/>
      <c r="N95" s="401" t="str">
        <f>IF('[1]p35'!$H$324&lt;&gt;0,'[1]p35'!$H$324,"")</f>
        <v>Port./DCCT/011/05</v>
      </c>
      <c r="O95" s="394"/>
      <c r="P95" s="394"/>
      <c r="Q95" s="395"/>
      <c r="R95" s="35">
        <f>IF('[1]p35'!$J$324&lt;&gt;0,'[1]p35'!$J$324,"")</f>
        <v>38415</v>
      </c>
      <c r="S95" s="35">
        <f>IF('[1]p35'!$K$324&lt;&gt;0,'[1]p35'!$K$324,"")</f>
        <v>39187</v>
      </c>
    </row>
    <row r="96" spans="1:19" s="45" customFormat="1" ht="13.5" customHeight="1">
      <c r="A96" s="401" t="str">
        <f>IF('[1]p35'!$A$328&lt;&gt;0,'[1]p35'!$A$328,"")</f>
        <v>Pós-Graduação em Matemática</v>
      </c>
      <c r="B96" s="394"/>
      <c r="C96" s="394"/>
      <c r="D96" s="394"/>
      <c r="E96" s="395"/>
      <c r="F96" s="401" t="str">
        <f>IF('[1]p35'!$B$329&lt;&gt;0,'[1]p35'!$B$329,"")</f>
        <v>Participação em Colegiado de Curso como membro titular, exceto membro nato</v>
      </c>
      <c r="G96" s="394"/>
      <c r="H96" s="394"/>
      <c r="I96" s="394"/>
      <c r="J96" s="394"/>
      <c r="K96" s="394"/>
      <c r="L96" s="394"/>
      <c r="M96" s="395"/>
      <c r="N96" s="401" t="str">
        <f>IF('[1]p35'!$H$328&lt;&gt;0,'[1]p35'!$H$328,"")</f>
        <v>Port./DCCT/055/05</v>
      </c>
      <c r="O96" s="394"/>
      <c r="P96" s="394"/>
      <c r="Q96" s="395"/>
      <c r="R96" s="35">
        <f>IF('[1]p35'!$J$328&lt;&gt;0,'[1]p35'!$J$328,"")</f>
        <v>38565</v>
      </c>
      <c r="S96" s="35">
        <f>IF('[1]p35'!$K$328&lt;&gt;0,'[1]p35'!$K$328,"")</f>
      </c>
    </row>
  </sheetData>
  <sheetProtection password="CA19" sheet="1" objects="1" scenarios="1"/>
  <mergeCells count="207">
    <mergeCell ref="A96:E96"/>
    <mergeCell ref="F96:M96"/>
    <mergeCell ref="N96:Q96"/>
    <mergeCell ref="A94:F94"/>
    <mergeCell ref="G94:S94"/>
    <mergeCell ref="A95:E95"/>
    <mergeCell ref="F95:M95"/>
    <mergeCell ref="N95:Q95"/>
    <mergeCell ref="A92:E92"/>
    <mergeCell ref="F92:M92"/>
    <mergeCell ref="N92:Q92"/>
    <mergeCell ref="A93:S93"/>
    <mergeCell ref="A89:S89"/>
    <mergeCell ref="A90:F90"/>
    <mergeCell ref="G90:S90"/>
    <mergeCell ref="A91:E91"/>
    <mergeCell ref="F91:M91"/>
    <mergeCell ref="N91:Q91"/>
    <mergeCell ref="A86:S86"/>
    <mergeCell ref="A87:F87"/>
    <mergeCell ref="G87:S87"/>
    <mergeCell ref="A88:E88"/>
    <mergeCell ref="F88:M88"/>
    <mergeCell ref="N88:Q88"/>
    <mergeCell ref="A83:S83"/>
    <mergeCell ref="A84:F84"/>
    <mergeCell ref="G84:S84"/>
    <mergeCell ref="A85:E85"/>
    <mergeCell ref="F85:M85"/>
    <mergeCell ref="N85:Q85"/>
    <mergeCell ref="A81:F81"/>
    <mergeCell ref="G81:S81"/>
    <mergeCell ref="A82:E82"/>
    <mergeCell ref="F82:M82"/>
    <mergeCell ref="N82:Q82"/>
    <mergeCell ref="A79:E79"/>
    <mergeCell ref="F79:M79"/>
    <mergeCell ref="N79:Q79"/>
    <mergeCell ref="A80:S80"/>
    <mergeCell ref="A76:S76"/>
    <mergeCell ref="A77:F77"/>
    <mergeCell ref="G77:S77"/>
    <mergeCell ref="A78:E78"/>
    <mergeCell ref="F78:M78"/>
    <mergeCell ref="N78:Q78"/>
    <mergeCell ref="A74:F74"/>
    <mergeCell ref="G74:S74"/>
    <mergeCell ref="A75:E75"/>
    <mergeCell ref="F75:M75"/>
    <mergeCell ref="N75:Q75"/>
    <mergeCell ref="A72:E72"/>
    <mergeCell ref="F72:M72"/>
    <mergeCell ref="N72:Q72"/>
    <mergeCell ref="A73:S73"/>
    <mergeCell ref="A70:F70"/>
    <mergeCell ref="G70:S70"/>
    <mergeCell ref="A71:E71"/>
    <mergeCell ref="F71:M71"/>
    <mergeCell ref="N71:Q71"/>
    <mergeCell ref="A68:E68"/>
    <mergeCell ref="F68:M68"/>
    <mergeCell ref="N68:Q68"/>
    <mergeCell ref="A69:S69"/>
    <mergeCell ref="A66:F66"/>
    <mergeCell ref="G66:S66"/>
    <mergeCell ref="A67:E67"/>
    <mergeCell ref="F67:M67"/>
    <mergeCell ref="N67:Q67"/>
    <mergeCell ref="A64:E64"/>
    <mergeCell ref="F64:M64"/>
    <mergeCell ref="N64:Q64"/>
    <mergeCell ref="A65:S65"/>
    <mergeCell ref="A61:S61"/>
    <mergeCell ref="A62:F62"/>
    <mergeCell ref="G62:S62"/>
    <mergeCell ref="A63:E63"/>
    <mergeCell ref="F63:M63"/>
    <mergeCell ref="N63:Q63"/>
    <mergeCell ref="A58:S58"/>
    <mergeCell ref="A59:F59"/>
    <mergeCell ref="G59:S59"/>
    <mergeCell ref="A60:E60"/>
    <mergeCell ref="F60:M60"/>
    <mergeCell ref="N60:Q60"/>
    <mergeCell ref="A56:F56"/>
    <mergeCell ref="G56:S56"/>
    <mergeCell ref="A57:E57"/>
    <mergeCell ref="F57:M57"/>
    <mergeCell ref="N57:Q57"/>
    <mergeCell ref="A54:E54"/>
    <mergeCell ref="F54:M54"/>
    <mergeCell ref="N54:Q54"/>
    <mergeCell ref="A55:S55"/>
    <mergeCell ref="A52:F52"/>
    <mergeCell ref="G52:S52"/>
    <mergeCell ref="A53:E53"/>
    <mergeCell ref="F53:M53"/>
    <mergeCell ref="N53:Q53"/>
    <mergeCell ref="A50:E50"/>
    <mergeCell ref="F50:M50"/>
    <mergeCell ref="N50:Q50"/>
    <mergeCell ref="A51:S51"/>
    <mergeCell ref="A48:F48"/>
    <mergeCell ref="G48:S48"/>
    <mergeCell ref="A49:E49"/>
    <mergeCell ref="F49:M49"/>
    <mergeCell ref="N49:Q49"/>
    <mergeCell ref="A46:E46"/>
    <mergeCell ref="F46:M46"/>
    <mergeCell ref="N46:Q46"/>
    <mergeCell ref="A47:S47"/>
    <mergeCell ref="A44:F44"/>
    <mergeCell ref="G44:S44"/>
    <mergeCell ref="A45:E45"/>
    <mergeCell ref="F45:M45"/>
    <mergeCell ref="N45:Q45"/>
    <mergeCell ref="A42:E42"/>
    <mergeCell ref="F42:M42"/>
    <mergeCell ref="N42:Q42"/>
    <mergeCell ref="A43:S43"/>
    <mergeCell ref="A39:S39"/>
    <mergeCell ref="A40:F40"/>
    <mergeCell ref="G40:S40"/>
    <mergeCell ref="A41:E41"/>
    <mergeCell ref="F41:M41"/>
    <mergeCell ref="N41:Q41"/>
    <mergeCell ref="A37:F37"/>
    <mergeCell ref="G37:S37"/>
    <mergeCell ref="A38:E38"/>
    <mergeCell ref="F38:M38"/>
    <mergeCell ref="N38:Q38"/>
    <mergeCell ref="A35:E35"/>
    <mergeCell ref="F35:M35"/>
    <mergeCell ref="N35:Q35"/>
    <mergeCell ref="A36:S36"/>
    <mergeCell ref="A32:S32"/>
    <mergeCell ref="A33:F33"/>
    <mergeCell ref="G33:S33"/>
    <mergeCell ref="A34:E34"/>
    <mergeCell ref="F34:M34"/>
    <mergeCell ref="N34:Q34"/>
    <mergeCell ref="A30:F30"/>
    <mergeCell ref="G30:S30"/>
    <mergeCell ref="A31:E31"/>
    <mergeCell ref="F31:M31"/>
    <mergeCell ref="N31:Q31"/>
    <mergeCell ref="A28:E28"/>
    <mergeCell ref="F28:M28"/>
    <mergeCell ref="N28:Q28"/>
    <mergeCell ref="A29:S29"/>
    <mergeCell ref="A26:F26"/>
    <mergeCell ref="G26:S26"/>
    <mergeCell ref="A27:E27"/>
    <mergeCell ref="F27:M27"/>
    <mergeCell ref="N27:Q27"/>
    <mergeCell ref="A24:E24"/>
    <mergeCell ref="F24:M24"/>
    <mergeCell ref="N24:Q24"/>
    <mergeCell ref="A25:S25"/>
    <mergeCell ref="A22:E22"/>
    <mergeCell ref="F22:M22"/>
    <mergeCell ref="N22:Q22"/>
    <mergeCell ref="A23:E23"/>
    <mergeCell ref="F23:M23"/>
    <mergeCell ref="N23:Q23"/>
    <mergeCell ref="A20:F20"/>
    <mergeCell ref="G20:S20"/>
    <mergeCell ref="A21:E21"/>
    <mergeCell ref="F21:M21"/>
    <mergeCell ref="N21:Q21"/>
    <mergeCell ref="A18:E18"/>
    <mergeCell ref="F18:M18"/>
    <mergeCell ref="N18:Q18"/>
    <mergeCell ref="A19:S19"/>
    <mergeCell ref="A16:F16"/>
    <mergeCell ref="G16:S16"/>
    <mergeCell ref="A17:E17"/>
    <mergeCell ref="F17:M17"/>
    <mergeCell ref="N17:Q17"/>
    <mergeCell ref="A14:E14"/>
    <mergeCell ref="F14:M14"/>
    <mergeCell ref="N14:Q14"/>
    <mergeCell ref="A15:S15"/>
    <mergeCell ref="A11:S11"/>
    <mergeCell ref="A12:F12"/>
    <mergeCell ref="G12:S12"/>
    <mergeCell ref="A13:E13"/>
    <mergeCell ref="F13:M13"/>
    <mergeCell ref="N13:Q13"/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F10:M10"/>
    <mergeCell ref="N10:Q10"/>
    <mergeCell ref="A10:E10"/>
    <mergeCell ref="A7:S7"/>
    <mergeCell ref="A9:E9"/>
    <mergeCell ref="F9:M9"/>
    <mergeCell ref="N9:Q9"/>
    <mergeCell ref="A8:F8"/>
    <mergeCell ref="G8:S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7"/>
  <sheetViews>
    <sheetView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1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78" t="s">
        <v>193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80"/>
    </row>
    <row r="2" spans="1:19" ht="13.5" thickBo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</row>
    <row r="3" spans="1:19" ht="13.5" thickBot="1">
      <c r="A3" s="382" t="s">
        <v>11</v>
      </c>
      <c r="B3" s="383"/>
      <c r="C3" s="383"/>
      <c r="D3" s="384"/>
      <c r="E3" s="387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9"/>
      <c r="R3" s="37" t="s">
        <v>84</v>
      </c>
      <c r="S3" s="59" t="str">
        <f>'[1]p1'!$H$4</f>
        <v>2006.2</v>
      </c>
    </row>
    <row r="4" spans="1:19" s="1" customFormat="1" ht="12.75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1:19" s="8" customFormat="1" ht="13.5" thickBo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1:19" ht="13.5" thickBot="1">
      <c r="A6" s="405" t="s">
        <v>12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7"/>
      <c r="M6" s="405" t="s">
        <v>17</v>
      </c>
      <c r="N6" s="406"/>
      <c r="O6" s="406"/>
      <c r="P6" s="406"/>
      <c r="Q6" s="407"/>
      <c r="R6" s="33" t="s">
        <v>19</v>
      </c>
      <c r="S6" s="30" t="s">
        <v>25</v>
      </c>
    </row>
    <row r="7" spans="1:19" ht="12.75">
      <c r="A7" s="415"/>
      <c r="B7" s="415"/>
      <c r="C7" s="415"/>
      <c r="D7" s="415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5" customFormat="1" ht="12.75">
      <c r="A8" s="390" t="str">
        <f>T('[1]p1'!$C$13:$G$13)</f>
        <v>Alciônio Saldanha de Oliveira</v>
      </c>
      <c r="B8" s="417"/>
      <c r="C8" s="417"/>
      <c r="D8" s="418"/>
      <c r="E8" s="397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</row>
    <row r="9" spans="1:19" s="3" customFormat="1" ht="13.5" customHeight="1">
      <c r="A9" s="414" t="str">
        <f>IF('[1]p1'!$A$302&lt;&gt;0,'[1]p1'!$A$302,"")</f>
        <v>Coordenador do programa de desenvolvimento curricular do CCT</v>
      </c>
      <c r="B9" s="414"/>
      <c r="C9" s="414"/>
      <c r="D9" s="414"/>
      <c r="E9" s="413"/>
      <c r="F9" s="413"/>
      <c r="G9" s="413"/>
      <c r="H9" s="413"/>
      <c r="I9" s="413"/>
      <c r="J9" s="413"/>
      <c r="K9" s="413"/>
      <c r="L9" s="413"/>
      <c r="M9" s="413" t="str">
        <f>IF('[1]p1'!$H$302&lt;&gt;0,'[1]p1'!$H$302,"")</f>
        <v>Port/DCCT/008/2006</v>
      </c>
      <c r="N9" s="413"/>
      <c r="O9" s="413"/>
      <c r="P9" s="413"/>
      <c r="Q9" s="413"/>
      <c r="R9" s="118">
        <f>IF('[1]p1'!$J$302&lt;&gt;0,'[1]p1'!$J$302,"")</f>
        <v>38751</v>
      </c>
      <c r="S9" s="118">
        <f>IF('[1]p1'!$K$302&lt;&gt;0,'[1]p1'!$K$302,"")</f>
      </c>
    </row>
    <row r="10" spans="1:19" s="3" customFormat="1" ht="13.5" customHeight="1">
      <c r="A10" s="414" t="str">
        <f>IF('[1]p1'!$A$306&lt;&gt;0,'[1]p1'!$A$306,"")</f>
        <v>Membro de Comissão de Avaliação de Estágio Probatório (Patricia)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 t="str">
        <f>IF('[1]p1'!$H$306&lt;&gt;0,'[1]p1'!$H$306,"")</f>
        <v>Port./UAME/02/2006</v>
      </c>
      <c r="N10" s="414"/>
      <c r="O10" s="414"/>
      <c r="P10" s="414"/>
      <c r="Q10" s="414"/>
      <c r="R10" s="35">
        <f>IF('[1]p1'!$J$306&lt;&gt;0,'[1]p1'!$J$306,"")</f>
        <v>38814</v>
      </c>
      <c r="S10" s="35">
        <f>IF('[1]p1'!$K$306&lt;&gt;0,'[1]p1'!$K$306,"")</f>
        <v>39909</v>
      </c>
    </row>
    <row r="11" spans="1:19" s="3" customFormat="1" ht="13.5" customHeight="1">
      <c r="A11" s="414" t="str">
        <f>IF('[1]p1'!$A$310&lt;&gt;0,'[1]p1'!$A$310,"")</f>
        <v>Coordenador do Projeto de Monitoria - DME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>
        <f>IF('[1]p1'!$H$310&lt;&gt;0,'[1]p1'!$H$310,"")</f>
      </c>
      <c r="N11" s="414"/>
      <c r="O11" s="414"/>
      <c r="P11" s="414"/>
      <c r="Q11" s="414"/>
      <c r="R11" s="35">
        <f>IF('[1]p1'!$J$310&lt;&gt;0,'[1]p1'!$J$310,"")</f>
        <v>38901</v>
      </c>
      <c r="S11" s="35">
        <f>IF('[1]p1'!$K$310&lt;&gt;0,'[1]p1'!$K$310,"")</f>
      </c>
    </row>
    <row r="12" spans="1:19" s="3" customFormat="1" ht="11.25">
      <c r="A12" s="412"/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</row>
    <row r="13" spans="1:19" s="45" customFormat="1" ht="11.25">
      <c r="A13" s="398" t="str">
        <f>T('[1]p5'!$C$13:$G$13)</f>
        <v>Antônio José da Silva</v>
      </c>
      <c r="B13" s="399"/>
      <c r="C13" s="399"/>
      <c r="D13" s="420"/>
      <c r="E13" s="397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</row>
    <row r="14" spans="1:19" s="3" customFormat="1" ht="13.5" customHeight="1">
      <c r="A14" s="414" t="str">
        <f>IF('[1]p5'!$A$302&lt;&gt;0,'[1]p5'!$A$302,"")</f>
        <v>Comissão "PRÊMIO ÁTILA ALMEIDA"</v>
      </c>
      <c r="B14" s="414"/>
      <c r="C14" s="414"/>
      <c r="D14" s="414"/>
      <c r="E14" s="413"/>
      <c r="F14" s="413"/>
      <c r="G14" s="413"/>
      <c r="H14" s="413"/>
      <c r="I14" s="413"/>
      <c r="J14" s="413"/>
      <c r="K14" s="413"/>
      <c r="L14" s="413"/>
      <c r="M14" s="413" t="str">
        <f>IF('[1]p5'!$H$302&lt;&gt;0,'[1]p5'!$H$302,"")</f>
        <v>Port. Nº 67/06</v>
      </c>
      <c r="N14" s="413"/>
      <c r="O14" s="413"/>
      <c r="P14" s="413"/>
      <c r="Q14" s="413"/>
      <c r="R14" s="118">
        <f>IF('[1]p5'!$J$302&lt;&gt;0,'[1]p5'!$J$302,"")</f>
        <v>39057</v>
      </c>
      <c r="S14" s="118">
        <f>IF('[1]p5'!$K$302&lt;&gt;0,'[1]p5'!$K$302,"")</f>
        <v>39057</v>
      </c>
    </row>
    <row r="15" spans="1:19" s="3" customFormat="1" ht="13.5" customHeight="1">
      <c r="A15" s="414" t="str">
        <f>IF('[1]p5'!$A$306&lt;&gt;0,'[1]p5'!$A$306,"")</f>
        <v>Comissão de Avaliação de Progressão Funcional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 t="str">
        <f>IF('[1]p5'!$H$306&lt;&gt;0,'[1]p5'!$H$306,"")</f>
        <v>Port./UAME/Nº03/07</v>
      </c>
      <c r="N15" s="414"/>
      <c r="O15" s="414"/>
      <c r="P15" s="414"/>
      <c r="Q15" s="414"/>
      <c r="R15" s="35">
        <f>IF('[1]p5'!$J$306&lt;&gt;0,'[1]p5'!$J$306,"")</f>
        <v>39149</v>
      </c>
      <c r="S15" s="35">
        <f>IF('[1]p5'!$K$306&lt;&gt;0,'[1]p5'!$K$306,"")</f>
        <v>39163</v>
      </c>
    </row>
    <row r="16" spans="1:19" s="3" customFormat="1" ht="13.5" customHeight="1">
      <c r="A16" s="414" t="str">
        <f>IF('[1]p5'!$A$310&lt;&gt;0,'[1]p5'!$A$310,"")</f>
        <v>Comissão de Avaliação de Progressão Funcional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 t="str">
        <f>IF('[1]p5'!$H$310&lt;&gt;0,'[1]p5'!$H$310,"")</f>
        <v>Port./UAME/Nº24/07</v>
      </c>
      <c r="N16" s="414"/>
      <c r="O16" s="414"/>
      <c r="P16" s="414"/>
      <c r="Q16" s="414"/>
      <c r="R16" s="35">
        <f>IF('[1]p5'!$J$310&lt;&gt;0,'[1]p5'!$J$310,"")</f>
        <v>39205</v>
      </c>
      <c r="S16" s="35">
        <f>IF('[1]p5'!$K$310&lt;&gt;0,'[1]p5'!$K$310,"")</f>
        <v>39210</v>
      </c>
    </row>
    <row r="17" spans="1:19" s="3" customFormat="1" ht="11.25">
      <c r="A17" s="412"/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</row>
    <row r="18" spans="1:19" s="45" customFormat="1" ht="11.25">
      <c r="A18" s="398" t="str">
        <f>T('[1]p6'!$C$13:$G$13)</f>
        <v>Antônio Pereira Brandão Júnior</v>
      </c>
      <c r="B18" s="399"/>
      <c r="C18" s="399"/>
      <c r="D18" s="420"/>
      <c r="E18" s="397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</row>
    <row r="19" spans="1:19" s="3" customFormat="1" ht="13.5" customHeight="1">
      <c r="A19" s="414" t="str">
        <f>IF('[1]p6'!$A$302&lt;&gt;0,'[1]p6'!$A$302,"")</f>
        <v>Comissão do estágio Probatório do Prof. Marcelo Carvalho Ferreira</v>
      </c>
      <c r="B19" s="414"/>
      <c r="C19" s="414"/>
      <c r="D19" s="414"/>
      <c r="E19" s="413"/>
      <c r="F19" s="413"/>
      <c r="G19" s="413"/>
      <c r="H19" s="413"/>
      <c r="I19" s="413"/>
      <c r="J19" s="413"/>
      <c r="K19" s="413"/>
      <c r="L19" s="413"/>
      <c r="M19" s="413" t="str">
        <f>IF('[1]p6'!$H$302&lt;&gt;0,'[1]p6'!$H$302,"")</f>
        <v>Port.UAME/05/2007</v>
      </c>
      <c r="N19" s="413"/>
      <c r="O19" s="413"/>
      <c r="P19" s="413"/>
      <c r="Q19" s="413"/>
      <c r="R19" s="118">
        <f>IF('[1]p6'!$J$302&lt;&gt;0,'[1]p6'!$J$302,"")</f>
        <v>39149</v>
      </c>
      <c r="S19" s="118">
        <f>IF('[1]p6'!$K$302&lt;&gt;0,'[1]p6'!$K$302,"")</f>
        <v>40245</v>
      </c>
    </row>
    <row r="20" spans="1:19" s="3" customFormat="1" ht="13.5" customHeight="1">
      <c r="A20" s="414" t="str">
        <f>IF('[1]p6'!$A$306&lt;&gt;0,'[1]p6'!$A$306,"")</f>
        <v>Comissão do estágio probatório da Profa. Miichelli Karine Barros da Silva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 t="str">
        <f>IF('[1]p6'!$H$306&lt;&gt;0,'[1]p6'!$H$306,"")</f>
        <v>Port.UAME/ 04/2007</v>
      </c>
      <c r="N20" s="414"/>
      <c r="O20" s="414"/>
      <c r="P20" s="414"/>
      <c r="Q20" s="414"/>
      <c r="R20" s="35">
        <f>IF('[1]p6'!$J$306&lt;&gt;0,'[1]p6'!$J$306,"")</f>
        <v>39149</v>
      </c>
      <c r="S20" s="35">
        <f>IF('[1]p6'!$K$306&lt;&gt;0,'[1]p6'!$K$306,"")</f>
        <v>40245</v>
      </c>
    </row>
    <row r="21" spans="1:19" s="3" customFormat="1" ht="11.25">
      <c r="A21" s="412"/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</row>
    <row r="22" spans="1:19" s="45" customFormat="1" ht="11.25">
      <c r="A22" s="398" t="str">
        <f>T('[1]p7'!$C$13:$G$13)</f>
        <v>Aparecido Jesuino de Souza</v>
      </c>
      <c r="B22" s="399"/>
      <c r="C22" s="399"/>
      <c r="D22" s="420"/>
      <c r="E22" s="397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</row>
    <row r="23" spans="1:19" s="3" customFormat="1" ht="13.5" customHeight="1">
      <c r="A23" s="414" t="str">
        <f>IF('[1]p7'!$A$302&lt;&gt;0,'[1]p7'!$A$302,"")</f>
        <v>Coordenação do Projeto PADCT/CNPq - Equações Diferenciais e Aplicações</v>
      </c>
      <c r="B23" s="414"/>
      <c r="C23" s="414"/>
      <c r="D23" s="414"/>
      <c r="E23" s="413"/>
      <c r="F23" s="413"/>
      <c r="G23" s="413"/>
      <c r="H23" s="413"/>
      <c r="I23" s="413"/>
      <c r="J23" s="413"/>
      <c r="K23" s="413"/>
      <c r="L23" s="413"/>
      <c r="M23" s="413" t="str">
        <f>IF('[1]p7'!$H$302&lt;&gt;0,'[1]p7'!$H$302,"")</f>
        <v>Proc. CNPq 620017/2004-0</v>
      </c>
      <c r="N23" s="413"/>
      <c r="O23" s="413"/>
      <c r="P23" s="413"/>
      <c r="Q23" s="413"/>
      <c r="R23" s="118">
        <f>IF('[1]p7'!$J$302&lt;&gt;0,'[1]p7'!$J$302,"")</f>
        <v>38139</v>
      </c>
      <c r="S23" s="118">
        <f>IF('[1]p7'!$K$302&lt;&gt;0,'[1]p7'!$K$302,"")</f>
        <v>39081</v>
      </c>
    </row>
    <row r="24" spans="1:19" s="3" customFormat="1" ht="13.5" customHeight="1">
      <c r="A24" s="414" t="str">
        <f>IF('[1]p7'!$A$306&lt;&gt;0,'[1]p7'!$A$306,"")</f>
        <v>Coordenação local do Projeto Instituto do Milênio em Matemática: IM-AGIMP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 t="str">
        <f>IF('[1]p7'!$H$306&lt;&gt;0,'[1]p7'!$H$306,"")</f>
        <v>Email do Jacob</v>
      </c>
      <c r="N24" s="414"/>
      <c r="O24" s="414"/>
      <c r="P24" s="414"/>
      <c r="Q24" s="414"/>
      <c r="R24" s="35">
        <f>IF('[1]p7'!$J$306&lt;&gt;0,'[1]p7'!$J$306,"")</f>
        <v>37316</v>
      </c>
      <c r="S24" s="35">
        <f>IF('[1]p7'!$K$306&lt;&gt;0,'[1]p7'!$K$306,"")</f>
      </c>
    </row>
    <row r="25" spans="1:19" s="3" customFormat="1" ht="13.5" customHeight="1">
      <c r="A25" s="414" t="str">
        <f>IF('[1]p7'!$A$310&lt;&gt;0,'[1]p7'!$A$310,"")</f>
        <v>Coordenação do Laboratório de Informática (LIDME) da UAME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 t="str">
        <f>IF('[1]p7'!$H$310&lt;&gt;0,'[1]p7'!$H$310,"")</f>
        <v>Port./UAME/006/06</v>
      </c>
      <c r="N25" s="414"/>
      <c r="O25" s="414"/>
      <c r="P25" s="414"/>
      <c r="Q25" s="414"/>
      <c r="R25" s="35">
        <f>IF('[1]p7'!$J$310&lt;&gt;0,'[1]p7'!$J$310,"")</f>
        <v>38940</v>
      </c>
      <c r="S25" s="35">
        <f>IF('[1]p7'!$K$310&lt;&gt;0,'[1]p7'!$K$310,"")</f>
      </c>
    </row>
    <row r="26" spans="1:19" s="3" customFormat="1" ht="13.5" customHeight="1">
      <c r="A26" s="421" t="str">
        <f>IF('[1]p7'!$A$314&lt;&gt;0,'[1]p7'!$A$314,"")</f>
        <v>Coordenação da Biblioteca Setorial da UAME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 t="str">
        <f>IF('[1]p7'!$H$314&lt;&gt;0,'[1]p7'!$H$314,"")</f>
        <v>Port./UAME/010/06</v>
      </c>
      <c r="N26" s="421"/>
      <c r="O26" s="421"/>
      <c r="P26" s="421"/>
      <c r="Q26" s="421"/>
      <c r="R26" s="35">
        <f>IF('[1]p7'!$J$314&lt;&gt;0,'[1]p7'!$J$314,"")</f>
        <v>38951</v>
      </c>
      <c r="S26" s="35">
        <f>IF('[1]p7'!$K$314&lt;&gt;0,'[1]p7'!$K$314,"")</f>
      </c>
    </row>
    <row r="27" spans="1:19" s="3" customFormat="1" ht="13.5" customHeight="1">
      <c r="A27" s="414" t="str">
        <f>IF('[1]p7'!$A$318&lt;&gt;0,'[1]p7'!$A$318,"")</f>
        <v>Avaliação p/ Progressão Funcional para a Classe de Professor Associado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 t="str">
        <f>IF('[1]p7'!$H$318&lt;&gt;0,'[1]p7'!$H$318,"")</f>
        <v>Port. GR/057/2006</v>
      </c>
      <c r="N27" s="414"/>
      <c r="O27" s="414"/>
      <c r="P27" s="414"/>
      <c r="Q27" s="414"/>
      <c r="R27" s="35">
        <f>IF('[1]p7'!$J$318&lt;&gt;0,'[1]p7'!$J$318,"")</f>
        <v>38959</v>
      </c>
      <c r="S27" s="35">
        <f>IF('[1]p7'!$K$318&lt;&gt;0,'[1]p7'!$K$318,"")</f>
      </c>
    </row>
    <row r="28" spans="1:19" s="3" customFormat="1" ht="11.25">
      <c r="A28" s="412"/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</row>
    <row r="29" spans="1:19" s="45" customFormat="1" ht="11.25">
      <c r="A29" s="398" t="str">
        <f>T('[1]p8'!$C$13:$G$13)</f>
        <v>Bianca Morelli Casalvara Caretta</v>
      </c>
      <c r="B29" s="399"/>
      <c r="C29" s="399"/>
      <c r="D29" s="420"/>
      <c r="E29" s="397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</row>
    <row r="30" spans="1:19" s="3" customFormat="1" ht="13.5" customHeight="1">
      <c r="A30" s="414" t="str">
        <f>IF('[1]p8'!$A$302&lt;&gt;0,'[1]p8'!$A$302,"")</f>
        <v>Coordenação de Conferências da UAME</v>
      </c>
      <c r="B30" s="414"/>
      <c r="C30" s="414"/>
      <c r="D30" s="414"/>
      <c r="E30" s="413"/>
      <c r="F30" s="413"/>
      <c r="G30" s="413"/>
      <c r="H30" s="413"/>
      <c r="I30" s="413"/>
      <c r="J30" s="413"/>
      <c r="K30" s="413"/>
      <c r="L30" s="413"/>
      <c r="M30" s="413" t="str">
        <f>IF('[1]p8'!$H$302&lt;&gt;0,'[1]p8'!$H$302,"")</f>
        <v>Port. DME/015/2006</v>
      </c>
      <c r="N30" s="413"/>
      <c r="O30" s="413"/>
      <c r="P30" s="413"/>
      <c r="Q30" s="413"/>
      <c r="R30" s="118">
        <f>IF('[1]p8'!$J$302&lt;&gt;0,'[1]p8'!$J$302,"")</f>
        <v>38982</v>
      </c>
      <c r="S30" s="118">
        <f>IF('[1]p8'!$K$302&lt;&gt;0,'[1]p8'!$K$302,"")</f>
      </c>
    </row>
    <row r="31" spans="1:19" s="3" customFormat="1" ht="11.25">
      <c r="A31" s="412"/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</row>
    <row r="32" spans="1:19" s="45" customFormat="1" ht="11.25">
      <c r="A32" s="398" t="str">
        <f>T('[1]p10'!$C$13:$G$13)</f>
        <v>Claudianor Oliveira Alves</v>
      </c>
      <c r="B32" s="399"/>
      <c r="C32" s="399"/>
      <c r="D32" s="420"/>
      <c r="E32" s="397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</row>
    <row r="33" spans="1:19" s="3" customFormat="1" ht="13.5" customHeight="1">
      <c r="A33" s="414" t="str">
        <f>IF('[1]p10'!$A$302&lt;&gt;0,'[1]p10'!$A$302,"")</f>
        <v>Pres. da Comissão de Avaliação de Estágio Probatório do Prof. Sérgio</v>
      </c>
      <c r="B33" s="414"/>
      <c r="C33" s="414"/>
      <c r="D33" s="414"/>
      <c r="E33" s="413"/>
      <c r="F33" s="413"/>
      <c r="G33" s="413"/>
      <c r="H33" s="413"/>
      <c r="I33" s="413"/>
      <c r="J33" s="413"/>
      <c r="K33" s="413"/>
      <c r="L33" s="413"/>
      <c r="M33" s="413" t="str">
        <f>IF('[1]p10'!$H$302&lt;&gt;0,'[1]p10'!$H$302,"")</f>
        <v>Port./DME/07/2002</v>
      </c>
      <c r="N33" s="413"/>
      <c r="O33" s="413"/>
      <c r="P33" s="413"/>
      <c r="Q33" s="413"/>
      <c r="R33" s="118">
        <f>IF('[1]p10'!$J$302&lt;&gt;0,'[1]p10'!$J$302,"")</f>
        <v>37414</v>
      </c>
      <c r="S33" s="118">
        <f>IF('[1]p10'!$K$302&lt;&gt;0,'[1]p10'!$K$302,"")</f>
        <v>38510</v>
      </c>
    </row>
    <row r="34" spans="1:19" s="3" customFormat="1" ht="13.5" customHeight="1">
      <c r="A34" s="414" t="str">
        <f>IF('[1]p10'!$A$306&lt;&gt;0,'[1]p10'!$A$306,"")</f>
        <v>Pres. da Comissão de Avaliação de Estágio Probatório do Prof. Alexsandro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 t="str">
        <f>IF('[1]p10'!$H$306&lt;&gt;0,'[1]p10'!$H$306,"")</f>
        <v>Port./DME/07/2002</v>
      </c>
      <c r="N34" s="414"/>
      <c r="O34" s="414"/>
      <c r="P34" s="414"/>
      <c r="Q34" s="414"/>
      <c r="R34" s="35">
        <f>IF('[1]p10'!$J$306&lt;&gt;0,'[1]p10'!$J$306,"")</f>
        <v>37414</v>
      </c>
      <c r="S34" s="35">
        <f>IF('[1]p10'!$K$306&lt;&gt;0,'[1]p10'!$K$306,"")</f>
        <v>38510</v>
      </c>
    </row>
    <row r="35" spans="1:19" s="3" customFormat="1" ht="13.5" customHeight="1">
      <c r="A35" s="414" t="str">
        <f>IF('[1]p10'!$A$310&lt;&gt;0,'[1]p10'!$A$310,"")</f>
        <v>Pres. da comissão de Avaliação de Estágio Probatório do Prof. Joseilson</v>
      </c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 t="str">
        <f>IF('[1]p10'!$H$310&lt;&gt;0,'[1]p10'!$H$310,"")</f>
        <v>Port./DME/14/2002</v>
      </c>
      <c r="N35" s="414"/>
      <c r="O35" s="414"/>
      <c r="P35" s="414"/>
      <c r="Q35" s="414"/>
      <c r="R35" s="35">
        <f>IF('[1]p10'!$J$310&lt;&gt;0,'[1]p10'!$J$310,"")</f>
        <v>37474</v>
      </c>
      <c r="S35" s="35">
        <f>IF('[1]p10'!$K$310&lt;&gt;0,'[1]p10'!$K$310,"")</f>
        <v>38570</v>
      </c>
    </row>
    <row r="36" spans="1:19" s="3" customFormat="1" ht="13.5" customHeight="1">
      <c r="A36" s="421" t="str">
        <f>IF('[1]p10'!$A$314&lt;&gt;0,'[1]p10'!$A$314,"")</f>
        <v>Coord. do Projeto Eq. Dif.  Aplicadas e Álgebra com Identidades Polinomiais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 t="str">
        <f>IF('[1]p10'!$H$314&lt;&gt;0,'[1]p10'!$H$314,"")</f>
        <v>E-mail CNPq</v>
      </c>
      <c r="N36" s="421"/>
      <c r="O36" s="421"/>
      <c r="P36" s="421"/>
      <c r="Q36" s="421"/>
      <c r="R36" s="35">
        <f>IF('[1]p10'!$J$314&lt;&gt;0,'[1]p10'!$J$314,"")</f>
        <v>39144</v>
      </c>
      <c r="S36" s="35">
        <f>IF('[1]p10'!$K$314&lt;&gt;0,'[1]p10'!$K$314,"")</f>
        <v>39874</v>
      </c>
    </row>
    <row r="37" spans="1:19" s="3" customFormat="1" ht="11.25">
      <c r="A37" s="412"/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</row>
    <row r="38" spans="1:19" s="45" customFormat="1" ht="11.25">
      <c r="A38" s="398" t="str">
        <f>T('[1]p11'!$C$13:$G$13)</f>
        <v>Daniel Cordeiro de Morais Filho</v>
      </c>
      <c r="B38" s="399"/>
      <c r="C38" s="399"/>
      <c r="D38" s="420"/>
      <c r="E38" s="397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</row>
    <row r="39" spans="1:19" s="3" customFormat="1" ht="13.5" customHeight="1">
      <c r="A39" s="414" t="str">
        <f>IF('[1]p11'!$A$302&lt;&gt;0,'[1]p11'!$A$302,"")</f>
        <v>Coordenador do Projeto Universal - CNPq</v>
      </c>
      <c r="B39" s="414"/>
      <c r="C39" s="414"/>
      <c r="D39" s="414"/>
      <c r="E39" s="413"/>
      <c r="F39" s="413"/>
      <c r="G39" s="413"/>
      <c r="H39" s="413"/>
      <c r="I39" s="413"/>
      <c r="J39" s="413"/>
      <c r="K39" s="413"/>
      <c r="L39" s="413"/>
      <c r="M39" s="413">
        <f>IF('[1]p11'!$H$302&lt;&gt;0,'[1]p11'!$H$302,"")</f>
      </c>
      <c r="N39" s="413"/>
      <c r="O39" s="413"/>
      <c r="P39" s="413"/>
      <c r="Q39" s="413"/>
      <c r="R39" s="118">
        <f>IF('[1]p11'!$J$302&lt;&gt;0,'[1]p11'!$J$302,"")</f>
        <v>39114</v>
      </c>
      <c r="S39" s="118">
        <f>IF('[1]p11'!$K$302&lt;&gt;0,'[1]p11'!$K$302,"")</f>
        <v>39844</v>
      </c>
    </row>
    <row r="40" spans="1:19" s="3" customFormat="1" ht="13.5" customHeight="1">
      <c r="A40" s="414" t="str">
        <f>IF('[1]p11'!$A$306&lt;&gt;0,'[1]p11'!$A$306,"")</f>
        <v>Co-Coordenador do Programa de Verão 2007</v>
      </c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 t="str">
        <f>IF('[1]p11'!$H$306&lt;&gt;0,'[1]p11'!$H$306,"")</f>
        <v>Port/PPGMat/09/200602062006</v>
      </c>
      <c r="N40" s="414"/>
      <c r="O40" s="414"/>
      <c r="P40" s="414"/>
      <c r="Q40" s="414"/>
      <c r="R40" s="35">
        <f>IF('[1]p11'!$J$306&lt;&gt;0,'[1]p11'!$J$306,"")</f>
        <v>39083</v>
      </c>
      <c r="S40" s="35">
        <f>IF('[1]p11'!$K$306&lt;&gt;0,'[1]p11'!$K$306,"")</f>
        <v>39131</v>
      </c>
    </row>
    <row r="41" spans="1:19" s="3" customFormat="1" ht="13.5" customHeight="1">
      <c r="A41" s="414" t="str">
        <f>IF('[1]p11'!$A$310&lt;&gt;0,'[1]p11'!$A$310,"")</f>
        <v>Comissão de Avaliação de Estágio Probatório do Prof. (Claudianor)</v>
      </c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 t="str">
        <f>IF('[1]p11'!$H$310&lt;&gt;0,'[1]p11'!$H$310,"")</f>
        <v>Port./UAME/004/06</v>
      </c>
      <c r="N41" s="414"/>
      <c r="O41" s="414"/>
      <c r="P41" s="414"/>
      <c r="Q41" s="414"/>
      <c r="R41" s="35">
        <f>IF('[1]p11'!$J$310&lt;&gt;0,'[1]p11'!$J$310,"")</f>
        <v>38947</v>
      </c>
      <c r="S41" s="35">
        <f>IF('[1]p11'!$K$310&lt;&gt;0,'[1]p11'!$K$310,"")</f>
        <v>40042</v>
      </c>
    </row>
    <row r="42" spans="1:19" s="3" customFormat="1" ht="13.5" customHeight="1">
      <c r="A42" s="421" t="str">
        <f>IF('[1]p11'!$A$314&lt;&gt;0,'[1]p11'!$A$314,"")</f>
        <v>Avaliação p/ Progressão Funcional para a Classe de Professor Associado</v>
      </c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 t="str">
        <f>IF('[1]p11'!$H$314&lt;&gt;0,'[1]p11'!$H$314,"")</f>
        <v>Port. GR/058/2006</v>
      </c>
      <c r="N42" s="421"/>
      <c r="O42" s="421"/>
      <c r="P42" s="421"/>
      <c r="Q42" s="421"/>
      <c r="R42" s="35">
        <f>IF('[1]p11'!$J$314&lt;&gt;0,'[1]p11'!$J$314,"")</f>
        <v>38959</v>
      </c>
      <c r="S42" s="35">
        <f>IF('[1]p11'!$K$314&lt;&gt;0,'[1]p11'!$K$314,"")</f>
      </c>
    </row>
    <row r="43" spans="1:19" s="3" customFormat="1" ht="13.5" customHeight="1">
      <c r="A43" s="414" t="str">
        <f>IF('[1]p11'!$A$318&lt;&gt;0,'[1]p11'!$A$318,"")</f>
        <v>Comissão de avaliação para Ascensão funcional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 t="str">
        <f>IF('[1]p11'!$H$318&lt;&gt;0,'[1]p11'!$H$318,"")</f>
        <v>Port. 03/3007/DME</v>
      </c>
      <c r="N43" s="414"/>
      <c r="O43" s="414"/>
      <c r="P43" s="414"/>
      <c r="Q43" s="414"/>
      <c r="R43" s="35">
        <f>IF('[1]p11'!$J$318&lt;&gt;0,'[1]p11'!$J$318,"")</f>
        <v>39149</v>
      </c>
      <c r="S43" s="35">
        <f>IF('[1]p11'!$K$318&lt;&gt;0,'[1]p11'!$K$318,"")</f>
      </c>
    </row>
    <row r="44" spans="1:19" s="3" customFormat="1" ht="11.25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</row>
    <row r="45" spans="1:19" s="45" customFormat="1" ht="11.25">
      <c r="A45" s="398" t="str">
        <f>T('[1]p12'!$C$13:$G$13)</f>
        <v>Florence Ayres Campello de Oliveira</v>
      </c>
      <c r="B45" s="399"/>
      <c r="C45" s="399"/>
      <c r="D45" s="420"/>
      <c r="E45" s="397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</row>
    <row r="46" spans="1:19" s="3" customFormat="1" ht="13.5" customHeight="1">
      <c r="A46" s="414" t="str">
        <f>IF('[1]p12'!$A$302&lt;&gt;0,'[1]p12'!$A$302,"")</f>
        <v>Sub-Coordenadora do LAPEM</v>
      </c>
      <c r="B46" s="414"/>
      <c r="C46" s="414"/>
      <c r="D46" s="414"/>
      <c r="E46" s="413"/>
      <c r="F46" s="413"/>
      <c r="G46" s="413"/>
      <c r="H46" s="413"/>
      <c r="I46" s="413"/>
      <c r="J46" s="413"/>
      <c r="K46" s="413"/>
      <c r="L46" s="413"/>
      <c r="M46" s="413">
        <f>IF('[1]p12'!$H$302&lt;&gt;0,'[1]p12'!$H$302,"")</f>
      </c>
      <c r="N46" s="413"/>
      <c r="O46" s="413"/>
      <c r="P46" s="413"/>
      <c r="Q46" s="413"/>
      <c r="R46" s="118">
        <f>IF('[1]p12'!$J$302&lt;&gt;0,'[1]p12'!$J$302,"")</f>
      </c>
      <c r="S46" s="118">
        <f>IF('[1]p12'!$K$302&lt;&gt;0,'[1]p12'!$K$302,"")</f>
      </c>
    </row>
    <row r="47" spans="1:19" s="3" customFormat="1" ht="11.25">
      <c r="A47" s="412"/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</row>
    <row r="48" spans="1:19" s="45" customFormat="1" ht="11.25">
      <c r="A48" s="398" t="str">
        <f>T('[1]p13'!$C$13:$G$13)</f>
        <v>Francisco Antônio Morais de Souza</v>
      </c>
      <c r="B48" s="399"/>
      <c r="C48" s="399"/>
      <c r="D48" s="420"/>
      <c r="E48" s="397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</row>
    <row r="49" spans="1:19" s="3" customFormat="1" ht="13.5" customHeight="1">
      <c r="A49" s="414" t="str">
        <f>IF('[1]p13'!$A$302&lt;&gt;0,'[1]p13'!$A$302,"")</f>
        <v>Coordenador do LANEST</v>
      </c>
      <c r="B49" s="414"/>
      <c r="C49" s="414"/>
      <c r="D49" s="414"/>
      <c r="E49" s="413"/>
      <c r="F49" s="413"/>
      <c r="G49" s="413"/>
      <c r="H49" s="413"/>
      <c r="I49" s="413"/>
      <c r="J49" s="413"/>
      <c r="K49" s="413"/>
      <c r="L49" s="413"/>
      <c r="M49" s="413">
        <f>IF('[1]p13'!$H$302&lt;&gt;0,'[1]p13'!$H$302,"")</f>
      </c>
      <c r="N49" s="413"/>
      <c r="O49" s="413"/>
      <c r="P49" s="413"/>
      <c r="Q49" s="413"/>
      <c r="R49" s="118">
        <f>IF('[1]p13'!$J$302&lt;&gt;0,'[1]p13'!$J$302,"")</f>
      </c>
      <c r="S49" s="118">
        <f>IF('[1]p13'!$K$302&lt;&gt;0,'[1]p13'!$K$302,"")</f>
      </c>
    </row>
    <row r="50" spans="1:19" s="3" customFormat="1" ht="13.5" customHeight="1">
      <c r="A50" s="414" t="str">
        <f>IF('[1]p13'!$A$306&lt;&gt;0,'[1]p13'!$A$306,"")</f>
        <v>Coordenador da Área de Estatística</v>
      </c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>
        <f>IF('[1]p13'!$H$306&lt;&gt;0,'[1]p13'!$H$306,"")</f>
      </c>
      <c r="N50" s="414"/>
      <c r="O50" s="414"/>
      <c r="P50" s="414"/>
      <c r="Q50" s="414"/>
      <c r="R50" s="35">
        <f>IF('[1]p13'!$J$306&lt;&gt;0,'[1]p13'!$J$306,"")</f>
      </c>
      <c r="S50" s="35">
        <f>IF('[1]p13'!$K$306&lt;&gt;0,'[1]p13'!$K$306,"")</f>
      </c>
    </row>
    <row r="51" spans="1:19" s="3" customFormat="1" ht="13.5" customHeight="1">
      <c r="A51" s="414" t="str">
        <f>IF('[1]p13'!$A$310&lt;&gt;0,'[1]p13'!$A$310,"")</f>
        <v>Coordenador do Programa de Recursos Humanos da ANP (PRH-25/ANP)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 t="str">
        <f>IF('[1]p13'!$H$310&lt;&gt;0,'[1]p13'!$H$310,"")</f>
        <v>Port 076/2006-UFCG</v>
      </c>
      <c r="N51" s="414"/>
      <c r="O51" s="414"/>
      <c r="P51" s="414"/>
      <c r="Q51" s="414"/>
      <c r="R51" s="35">
        <f>IF('[1]p13'!$J$310&lt;&gt;0,'[1]p13'!$J$310,"")</f>
        <v>38992</v>
      </c>
      <c r="S51" s="35">
        <f>IF('[1]p13'!$K$310&lt;&gt;0,'[1]p13'!$K$310,"")</f>
      </c>
    </row>
    <row r="52" spans="1:19" s="3" customFormat="1" ht="11.25">
      <c r="A52" s="412"/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</row>
    <row r="53" spans="1:19" s="45" customFormat="1" ht="11.25">
      <c r="A53" s="398" t="str">
        <f>T('[1]p16'!$C$13:$G$13)</f>
        <v>Izabel Maria Barbosa de Albuquerque</v>
      </c>
      <c r="B53" s="399"/>
      <c r="C53" s="399"/>
      <c r="D53" s="420"/>
      <c r="E53" s="397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</row>
    <row r="54" spans="1:19" s="3" customFormat="1" ht="13.5" customHeight="1">
      <c r="A54" s="414" t="str">
        <f>IF('[1]p16'!$A$302&lt;&gt;0,'[1]p16'!$A$302,"")</f>
        <v>Coordenadora do Laboratório de Pesquisa em Ensino de Matemática </v>
      </c>
      <c r="B54" s="414"/>
      <c r="C54" s="414"/>
      <c r="D54" s="414"/>
      <c r="E54" s="413"/>
      <c r="F54" s="413"/>
      <c r="G54" s="413"/>
      <c r="H54" s="413"/>
      <c r="I54" s="413"/>
      <c r="J54" s="413"/>
      <c r="K54" s="413"/>
      <c r="L54" s="413"/>
      <c r="M54" s="413" t="str">
        <f>IF('[1]p16'!$H$302&lt;&gt;0,'[1]p16'!$H$302,"")</f>
        <v>Port./DME/ 04/2005</v>
      </c>
      <c r="N54" s="413"/>
      <c r="O54" s="413"/>
      <c r="P54" s="413"/>
      <c r="Q54" s="413"/>
      <c r="R54" s="118">
        <f>IF('[1]p16'!$J$302&lt;&gt;0,'[1]p16'!$J$302,"")</f>
        <v>38562</v>
      </c>
      <c r="S54" s="118">
        <f>IF('[1]p16'!$K$302&lt;&gt;0,'[1]p16'!$K$302,"")</f>
        <v>39292</v>
      </c>
    </row>
    <row r="55" spans="1:19" s="3" customFormat="1" ht="13.5" customHeight="1">
      <c r="A55" s="414" t="str">
        <f>IF('[1]p16'!$A$306&lt;&gt;0,'[1]p16'!$A$306,"")</f>
        <v>Membro de Comissão de Avaliação Docente da UAME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 t="str">
        <f>IF('[1]p16'!$H$306&lt;&gt;0,'[1]p16'!$H$306,"")</f>
        <v>Port./UAME/02/2006</v>
      </c>
      <c r="N55" s="414"/>
      <c r="O55" s="414"/>
      <c r="P55" s="414"/>
      <c r="Q55" s="414"/>
      <c r="R55" s="35">
        <f>IF('[1]p16'!$J$306&lt;&gt;0,'[1]p16'!$J$306,"")</f>
        <v>38814</v>
      </c>
      <c r="S55" s="35">
        <f>IF('[1]p16'!$K$306&lt;&gt;0,'[1]p16'!$K$306,"")</f>
      </c>
    </row>
    <row r="56" spans="1:19" s="3" customFormat="1" ht="11.25">
      <c r="A56" s="412"/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</row>
    <row r="57" spans="1:19" s="45" customFormat="1" ht="11.25">
      <c r="A57" s="398" t="str">
        <f>T('[1]p19'!$C$13:$G$13)</f>
        <v>José de Arimatéia Fernandes</v>
      </c>
      <c r="B57" s="399"/>
      <c r="C57" s="399"/>
      <c r="D57" s="420"/>
      <c r="E57" s="397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</row>
    <row r="58" spans="1:19" s="3" customFormat="1" ht="13.5" customHeight="1">
      <c r="A58" s="414" t="str">
        <f>IF('[1]p19'!$A$306&lt;&gt;0,'[1]p19'!$A$306,"")</f>
        <v>Comissão de Avaliação de Estágio Probatório da Profa Bianca Caretta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 t="str">
        <f>IF('[1]p19'!$H$306&lt;&gt;0,'[1]p19'!$H$306,"")</f>
        <v>Port./UAME/007/06</v>
      </c>
      <c r="N58" s="414"/>
      <c r="O58" s="414"/>
      <c r="P58" s="414"/>
      <c r="Q58" s="414"/>
      <c r="R58" s="35">
        <f>IF('[1]p19'!$J$306&lt;&gt;0,'[1]p19'!$J$306,"")</f>
        <v>38947</v>
      </c>
      <c r="S58" s="35">
        <f>IF('[1]p19'!$K$306&lt;&gt;0,'[1]p19'!$K$306,"")</f>
        <v>40042</v>
      </c>
    </row>
    <row r="59" spans="1:19" s="3" customFormat="1" ht="13.5" customHeight="1">
      <c r="A59" s="414" t="str">
        <f>IF('[1]p19'!$A$310&lt;&gt;0,'[1]p19'!$A$310,"")</f>
        <v>Comissão de Avaliação de Estágio Probatório do Prof. Jesualdo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 t="str">
        <f>IF('[1]p19'!$H$310&lt;&gt;0,'[1]p19'!$H$310,"")</f>
        <v>Port./UAME/008/06</v>
      </c>
      <c r="N59" s="414"/>
      <c r="O59" s="414"/>
      <c r="P59" s="414"/>
      <c r="Q59" s="414"/>
      <c r="R59" s="35">
        <f>IF('[1]p19'!$J$310&lt;&gt;0,'[1]p19'!$J$310,"")</f>
        <v>38947</v>
      </c>
      <c r="S59" s="35">
        <f>IF('[1]p19'!$K$310&lt;&gt;0,'[1]p19'!$K$310,"")</f>
        <v>40042</v>
      </c>
    </row>
    <row r="60" spans="1:19" s="3" customFormat="1" ht="11.25">
      <c r="A60" s="412"/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</row>
    <row r="61" spans="1:19" s="45" customFormat="1" ht="11.25">
      <c r="A61" s="398" t="str">
        <f>T('[1]p23'!$C$13:$G$13)</f>
        <v>José Luiz Neto</v>
      </c>
      <c r="B61" s="399"/>
      <c r="C61" s="399"/>
      <c r="D61" s="420"/>
      <c r="E61" s="397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</row>
    <row r="62" spans="1:19" s="3" customFormat="1" ht="13.5" customHeight="1">
      <c r="A62" s="414" t="str">
        <f>IF('[1]p23'!$A$302&lt;&gt;0,'[1]p23'!$A$302,"")</f>
        <v>Assessor de Graduação/CCT - PROGRAMAS: MONITORIA e PROLICEN</v>
      </c>
      <c r="B62" s="414"/>
      <c r="C62" s="414"/>
      <c r="D62" s="414"/>
      <c r="E62" s="413"/>
      <c r="F62" s="413"/>
      <c r="G62" s="413"/>
      <c r="H62" s="413"/>
      <c r="I62" s="413"/>
      <c r="J62" s="413"/>
      <c r="K62" s="413"/>
      <c r="L62" s="413"/>
      <c r="M62" s="413" t="str">
        <f>IF('[1]p23'!$H$302&lt;&gt;0,'[1]p23'!$H$302,"")</f>
        <v>Port./DCCT/003/2006</v>
      </c>
      <c r="N62" s="413"/>
      <c r="O62" s="413"/>
      <c r="P62" s="413"/>
      <c r="Q62" s="413"/>
      <c r="R62" s="118">
        <f>IF('[1]p23'!$J$302&lt;&gt;0,'[1]p23'!$J$302,"")</f>
        <v>38751</v>
      </c>
      <c r="S62" s="118">
        <f>IF('[1]p23'!$K$302&lt;&gt;0,'[1]p23'!$K$302,"")</f>
      </c>
    </row>
    <row r="63" spans="1:19" s="3" customFormat="1" ht="13.5" customHeight="1">
      <c r="A63" s="414" t="str">
        <f>IF('[1]p23'!$A$306&lt;&gt;0,'[1]p23'!$A$306,"")</f>
        <v>Membro de comissão de Avaliação de Docentes (CAD)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4" t="str">
        <f>IF('[1]p23'!$H$306&lt;&gt;0,'[1]p23'!$H$306,"")</f>
        <v>Port./DME/02/2004</v>
      </c>
      <c r="N63" s="414"/>
      <c r="O63" s="414"/>
      <c r="P63" s="414"/>
      <c r="Q63" s="414"/>
      <c r="R63" s="35">
        <f>IF('[1]p23'!$J$306&lt;&gt;0,'[1]p23'!$J$306,"")</f>
        <v>38260</v>
      </c>
      <c r="S63" s="35">
        <f>IF('[1]p23'!$K$306&lt;&gt;0,'[1]p23'!$K$306,"")</f>
        <v>39354</v>
      </c>
    </row>
    <row r="64" spans="1:19" s="3" customFormat="1" ht="13.5" customHeight="1">
      <c r="A64" s="414" t="str">
        <f>IF('[1]p23'!$A$310&lt;&gt;0,'[1]p23'!$A$310,"")</f>
        <v>Membro de comissão de Avaliação de Docentes (CAD)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 t="str">
        <f>IF('[1]p23'!$H$310&lt;&gt;0,'[1]p23'!$H$310,"")</f>
        <v>Port./UAME/02/2006</v>
      </c>
      <c r="N64" s="414"/>
      <c r="O64" s="414"/>
      <c r="P64" s="414"/>
      <c r="Q64" s="414"/>
      <c r="R64" s="35">
        <f>IF('[1]p23'!$J$310&lt;&gt;0,'[1]p23'!$J$310,"")</f>
        <v>38814</v>
      </c>
      <c r="S64" s="35">
        <f>IF('[1]p23'!$K$310&lt;&gt;0,'[1]p23'!$K$310,"")</f>
        <v>39909</v>
      </c>
    </row>
    <row r="65" spans="1:19" s="3" customFormat="1" ht="13.5" customHeight="1">
      <c r="A65" s="421" t="str">
        <f>IF('[1]p23'!$A$314&lt;&gt;0,'[1]p23'!$A$314,"")</f>
        <v>Coordenador do Projeto Contextualizando a Matemática</v>
      </c>
      <c r="B65" s="421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>
        <f>IF('[1]p23'!$H$314&lt;&gt;0,'[1]p23'!$H$314,"")</f>
      </c>
      <c r="N65" s="421"/>
      <c r="O65" s="421"/>
      <c r="P65" s="421"/>
      <c r="Q65" s="421"/>
      <c r="R65" s="35">
        <f>IF('[1]p23'!$J$314&lt;&gt;0,'[1]p23'!$J$314,"")</f>
        <v>38930</v>
      </c>
      <c r="S65" s="35">
        <f>IF('[1]p23'!$K$314&lt;&gt;0,'[1]p23'!$K$314,"")</f>
        <v>39210</v>
      </c>
    </row>
    <row r="66" spans="1:19" s="3" customFormat="1" ht="11.25">
      <c r="A66" s="412"/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</row>
    <row r="67" spans="1:19" s="45" customFormat="1" ht="11.25">
      <c r="A67" s="398" t="str">
        <f>T('[1]p24'!$C$13:$G$13)</f>
        <v>Luiz Mendes Albuquerque Neto</v>
      </c>
      <c r="B67" s="399"/>
      <c r="C67" s="399"/>
      <c r="D67" s="420"/>
      <c r="E67" s="397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</row>
    <row r="68" spans="1:19" s="3" customFormat="1" ht="13.5" customHeight="1">
      <c r="A68" s="414" t="str">
        <f>IF('[1]p24'!$A$302&lt;&gt;0,'[1]p24'!$A$302,"")</f>
        <v>Comissao de Avaliacao de Docentes</v>
      </c>
      <c r="B68" s="414"/>
      <c r="C68" s="414"/>
      <c r="D68" s="414"/>
      <c r="E68" s="413"/>
      <c r="F68" s="413"/>
      <c r="G68" s="413"/>
      <c r="H68" s="413"/>
      <c r="I68" s="413"/>
      <c r="J68" s="413"/>
      <c r="K68" s="413"/>
      <c r="L68" s="413"/>
      <c r="M68" s="413" t="str">
        <f>IF('[1]p24'!$H$302&lt;&gt;0,'[1]p24'!$H$302,"")</f>
        <v>Port./DME/02/2004</v>
      </c>
      <c r="N68" s="413"/>
      <c r="O68" s="413"/>
      <c r="P68" s="413"/>
      <c r="Q68" s="413"/>
      <c r="R68" s="118">
        <f>IF('[1]p24'!$J$302&lt;&gt;0,'[1]p24'!$J$302,"")</f>
        <v>38260</v>
      </c>
      <c r="S68" s="118">
        <f>IF('[1]p24'!$K$302&lt;&gt;0,'[1]p24'!$K$302,"")</f>
        <v>39355</v>
      </c>
    </row>
    <row r="69" spans="1:19" s="3" customFormat="1" ht="13.5" customHeight="1">
      <c r="A69" s="414" t="str">
        <f>IF('[1]p24'!$A$306&lt;&gt;0,'[1]p24'!$A$306,"")</f>
        <v>Comissão de Processo Administrativo</v>
      </c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 t="str">
        <f>IF('[1]p24'!$H$306&lt;&gt;0,'[1]p24'!$H$306,"")</f>
        <v>Port.CCM/G/001/07</v>
      </c>
      <c r="N69" s="414"/>
      <c r="O69" s="414"/>
      <c r="P69" s="414"/>
      <c r="Q69" s="414"/>
      <c r="R69" s="35">
        <f>IF('[1]p24'!$J$306&lt;&gt;0,'[1]p24'!$J$306,"")</f>
        <v>39174</v>
      </c>
      <c r="S69" s="35">
        <f>IF('[1]p24'!$K$306&lt;&gt;0,'[1]p24'!$K$306,"")</f>
        <v>39188</v>
      </c>
    </row>
    <row r="70" spans="1:19" s="3" customFormat="1" ht="11.25">
      <c r="A70" s="412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</row>
    <row r="71" spans="1:19" s="45" customFormat="1" ht="11.25">
      <c r="A71" s="398" t="str">
        <f>T('[1]p26'!$C$13:$G$13)</f>
        <v>Marco Aurélio Soares Souto</v>
      </c>
      <c r="B71" s="399"/>
      <c r="C71" s="399"/>
      <c r="D71" s="420"/>
      <c r="E71" s="397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</row>
    <row r="72" spans="1:19" s="3" customFormat="1" ht="13.5" customHeight="1">
      <c r="A72" s="414" t="str">
        <f>IF('[1]p26'!$A$302&lt;&gt;0,'[1]p26'!$A$302,"")</f>
        <v>Avaliação p/ Progressão Funcional para a Classe de Professor Associado</v>
      </c>
      <c r="B72" s="414"/>
      <c r="C72" s="414"/>
      <c r="D72" s="414"/>
      <c r="E72" s="413"/>
      <c r="F72" s="413"/>
      <c r="G72" s="413"/>
      <c r="H72" s="413"/>
      <c r="I72" s="413"/>
      <c r="J72" s="413"/>
      <c r="K72" s="413"/>
      <c r="L72" s="413"/>
      <c r="M72" s="413" t="str">
        <f>IF('[1]p26'!$H$302&lt;&gt;0,'[1]p26'!$H$302,"")</f>
        <v>Port. GR/057/2006</v>
      </c>
      <c r="N72" s="413"/>
      <c r="O72" s="413"/>
      <c r="P72" s="413"/>
      <c r="Q72" s="413"/>
      <c r="R72" s="118">
        <f>IF('[1]p26'!$J$302&lt;&gt;0,'[1]p26'!$J$302,"")</f>
        <v>38959</v>
      </c>
      <c r="S72" s="118">
        <f>IF('[1]p26'!$K$302&lt;&gt;0,'[1]p26'!$K$302,"")</f>
      </c>
    </row>
    <row r="73" spans="1:19" s="3" customFormat="1" ht="13.5" customHeight="1">
      <c r="A73" s="414" t="str">
        <f>IF('[1]p26'!$A$306&lt;&gt;0,'[1]p26'!$A$306,"")</f>
        <v>Comissão de Avaliação de Estágio Probatório da Prof. (Claudianor)</v>
      </c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414"/>
      <c r="M73" s="414" t="str">
        <f>IF('[1]p26'!$H$306&lt;&gt;0,'[1]p26'!$H$306,"")</f>
        <v>Port./UAME/004/06</v>
      </c>
      <c r="N73" s="414"/>
      <c r="O73" s="414"/>
      <c r="P73" s="414"/>
      <c r="Q73" s="414"/>
      <c r="R73" s="35">
        <f>IF('[1]p26'!$J$306&lt;&gt;0,'[1]p26'!$J$306,"")</f>
        <v>38947</v>
      </c>
      <c r="S73" s="35">
        <f>IF('[1]p26'!$K$306&lt;&gt;0,'[1]p26'!$K$306,"")</f>
        <v>40042</v>
      </c>
    </row>
    <row r="74" spans="1:19" s="3" customFormat="1" ht="13.5" customHeight="1">
      <c r="A74" s="414" t="str">
        <f>IF('[1]p26'!$A$310&lt;&gt;0,'[1]p26'!$A$310,"")</f>
        <v>Comissão de Avaliação de Progressão Funcional do Prof. Vanio</v>
      </c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 t="str">
        <f>IF('[1]p26'!$H$310&lt;&gt;0,'[1]p26'!$H$310,"")</f>
        <v>Port./UAME/024/07</v>
      </c>
      <c r="N74" s="414"/>
      <c r="O74" s="414"/>
      <c r="P74" s="414"/>
      <c r="Q74" s="414"/>
      <c r="R74" s="35">
        <f>IF('[1]p26'!$J$310&lt;&gt;0,'[1]p26'!$J$310,"")</f>
        <v>39205</v>
      </c>
      <c r="S74" s="35">
        <f>IF('[1]p26'!$K$310&lt;&gt;0,'[1]p26'!$K$310,"")</f>
        <v>39220</v>
      </c>
    </row>
    <row r="75" spans="1:19" s="3" customFormat="1" ht="13.5" customHeight="1">
      <c r="A75" s="421" t="str">
        <f>IF('[1]p26'!$A$314&lt;&gt;0,'[1]p26'!$A$314,"")</f>
        <v>Comissão de Avaliação de Progressão Funcional do Prof. Daniel Pellegrino</v>
      </c>
      <c r="B75" s="421"/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21" t="str">
        <f>IF('[1]p26'!$H$314&lt;&gt;0,'[1]p26'!$H$314,"")</f>
        <v>Port./UAME/016/06</v>
      </c>
      <c r="N75" s="421"/>
      <c r="O75" s="421"/>
      <c r="P75" s="421"/>
      <c r="Q75" s="421"/>
      <c r="R75" s="35">
        <f>IF('[1]p26'!$J$314&lt;&gt;0,'[1]p26'!$J$314,"")</f>
        <v>39056</v>
      </c>
      <c r="S75" s="35">
        <f>IF('[1]p26'!$K$314&lt;&gt;0,'[1]p26'!$K$314,"")</f>
        <v>39071</v>
      </c>
    </row>
    <row r="76" spans="1:19" s="3" customFormat="1" ht="13.5" customHeight="1">
      <c r="A76" s="414" t="str">
        <f>IF('[1]p26'!$A$318&lt;&gt;0,'[1]p26'!$A$318,"")</f>
        <v>Comissão de Avaliação de Progressão Funcional do Prof. Arimatéia</v>
      </c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414"/>
      <c r="M76" s="414" t="str">
        <f>IF('[1]p26'!$H$318&lt;&gt;0,'[1]p26'!$H$318,"")</f>
        <v>Port./UAME/003/07</v>
      </c>
      <c r="N76" s="414"/>
      <c r="O76" s="414"/>
      <c r="P76" s="414"/>
      <c r="Q76" s="414"/>
      <c r="R76" s="35">
        <f>IF('[1]p26'!$J$318&lt;&gt;0,'[1]p26'!$J$318,"")</f>
        <v>39149</v>
      </c>
      <c r="S76" s="35">
        <f>IF('[1]p26'!$K$318&lt;&gt;0,'[1]p26'!$K$318,"")</f>
        <v>39164</v>
      </c>
    </row>
    <row r="77" spans="1:19" s="3" customFormat="1" ht="11.25">
      <c r="A77" s="412"/>
      <c r="B77" s="412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</row>
    <row r="78" spans="1:19" s="45" customFormat="1" ht="11.25">
      <c r="A78" s="398" t="str">
        <f>T('[1]p29'!$C$13:$G$13)</f>
        <v>Miriam Costa</v>
      </c>
      <c r="B78" s="399"/>
      <c r="C78" s="399"/>
      <c r="D78" s="420"/>
      <c r="E78" s="397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</row>
    <row r="79" spans="1:19" s="3" customFormat="1" ht="13.5" customHeight="1">
      <c r="A79" s="414" t="str">
        <f>IF('[1]p29'!$A$302&lt;&gt;0,'[1]p29'!$A$302,"")</f>
        <v> Comissao de Avaliação Docente do Professor Marcelo Carvalho Ferreira</v>
      </c>
      <c r="B79" s="414"/>
      <c r="C79" s="414"/>
      <c r="D79" s="414"/>
      <c r="E79" s="413"/>
      <c r="F79" s="413"/>
      <c r="G79" s="413"/>
      <c r="H79" s="413"/>
      <c r="I79" s="413"/>
      <c r="J79" s="413"/>
      <c r="K79" s="413"/>
      <c r="L79" s="413"/>
      <c r="M79" s="413" t="str">
        <f>IF('[1]p29'!$H$302&lt;&gt;0,'[1]p29'!$H$302,"")</f>
        <v>Port. 05/2007/UAME</v>
      </c>
      <c r="N79" s="413"/>
      <c r="O79" s="413"/>
      <c r="P79" s="413"/>
      <c r="Q79" s="413"/>
      <c r="R79" s="118">
        <f>IF('[1]p29'!$J$302&lt;&gt;0,'[1]p29'!$J$302,"")</f>
        <v>39149</v>
      </c>
      <c r="S79" s="118">
        <f>IF('[1]p29'!$K$302&lt;&gt;0,'[1]p29'!$K$302,"")</f>
        <v>40245</v>
      </c>
    </row>
    <row r="80" spans="1:19" s="3" customFormat="1" ht="13.5" customHeight="1">
      <c r="A80" s="414" t="str">
        <f>IF('[1]p29'!$A$306&lt;&gt;0,'[1]p29'!$A$306,"")</f>
        <v>Comissao de Avaliação Docente da Professora Michelli Karinne B.  Silva</v>
      </c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414"/>
      <c r="M80" s="414" t="str">
        <f>IF('[1]p29'!$H$306&lt;&gt;0,'[1]p29'!$H$306,"")</f>
        <v>Port. 04/2007/UAME</v>
      </c>
      <c r="N80" s="414"/>
      <c r="O80" s="414"/>
      <c r="P80" s="414"/>
      <c r="Q80" s="414"/>
      <c r="R80" s="35">
        <f>IF('[1]p29'!$J$306&lt;&gt;0,'[1]p29'!$J$306,"")</f>
        <v>39149</v>
      </c>
      <c r="S80" s="35">
        <f>IF('[1]p29'!$K$306&lt;&gt;0,'[1]p29'!$K$306,"")</f>
        <v>40245</v>
      </c>
    </row>
    <row r="81" spans="1:19" s="3" customFormat="1" ht="13.5" customHeight="1">
      <c r="A81" s="414" t="str">
        <f>IF('[1]p29'!$A$310&lt;&gt;0,'[1]p29'!$A$310,"")</f>
        <v>Calculo Diferencial e integral II</v>
      </c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>
        <f>IF('[1]p29'!$H$310&lt;&gt;0,'[1]p29'!$H$310,"")</f>
      </c>
      <c r="N81" s="414"/>
      <c r="O81" s="414"/>
      <c r="P81" s="414"/>
      <c r="Q81" s="414"/>
      <c r="R81" s="35">
        <f>IF('[1]p29'!$J$310&lt;&gt;0,'[1]p29'!$J$310,"")</f>
      </c>
      <c r="S81" s="35">
        <f>IF('[1]p29'!$K$310&lt;&gt;0,'[1]p29'!$K$310,"")</f>
      </c>
    </row>
    <row r="82" spans="1:19" s="3" customFormat="1" ht="11.25">
      <c r="A82" s="412"/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</row>
    <row r="83" spans="1:19" s="45" customFormat="1" ht="11.25">
      <c r="A83" s="398" t="str">
        <f>T('[1]p31'!$C$13:$G$13)</f>
        <v>Rosana Marques da Silva</v>
      </c>
      <c r="B83" s="399"/>
      <c r="C83" s="399"/>
      <c r="D83" s="420"/>
      <c r="E83" s="397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</row>
    <row r="84" spans="1:19" s="3" customFormat="1" ht="13.5" customHeight="1">
      <c r="A84" s="414" t="str">
        <f>IF('[1]p31'!$A$302&lt;&gt;0,'[1]p31'!$A$302,"")</f>
        <v>Comissão de estágio probatório</v>
      </c>
      <c r="B84" s="414"/>
      <c r="C84" s="414"/>
      <c r="D84" s="414"/>
      <c r="E84" s="413"/>
      <c r="F84" s="413"/>
      <c r="G84" s="413"/>
      <c r="H84" s="413"/>
      <c r="I84" s="413"/>
      <c r="J84" s="413"/>
      <c r="K84" s="413"/>
      <c r="L84" s="413"/>
      <c r="M84" s="413" t="str">
        <f>IF('[1]p31'!$H$302&lt;&gt;0,'[1]p31'!$H$302,"")</f>
        <v>Port./04/07UAME</v>
      </c>
      <c r="N84" s="413"/>
      <c r="O84" s="413"/>
      <c r="P84" s="413"/>
      <c r="Q84" s="413"/>
      <c r="R84" s="118">
        <f>IF('[1]p31'!$J$302&lt;&gt;0,'[1]p31'!$J$302,"")</f>
        <v>39149</v>
      </c>
      <c r="S84" s="118">
        <f>IF('[1]p31'!$K$302&lt;&gt;0,'[1]p31'!$K$302,"")</f>
        <v>40245</v>
      </c>
    </row>
    <row r="85" spans="1:19" s="3" customFormat="1" ht="13.5" customHeight="1">
      <c r="A85" s="414" t="str">
        <f>IF('[1]p31'!$A$306&lt;&gt;0,'[1]p31'!$A$306,"")</f>
        <v>Comissão de estágio probatório</v>
      </c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 t="str">
        <f>IF('[1]p31'!$H$306&lt;&gt;0,'[1]p31'!$H$306,"")</f>
        <v>Port./05/07/UAME</v>
      </c>
      <c r="N85" s="414"/>
      <c r="O85" s="414"/>
      <c r="P85" s="414"/>
      <c r="Q85" s="414"/>
      <c r="R85" s="35">
        <f>IF('[1]p31'!$J$306&lt;&gt;0,'[1]p31'!$J$306,"")</f>
        <v>39149</v>
      </c>
      <c r="S85" s="35">
        <f>IF('[1]p31'!$K$306&lt;&gt;0,'[1]p31'!$K$306,"")</f>
        <v>40245</v>
      </c>
    </row>
    <row r="86" spans="1:19" s="3" customFormat="1" ht="11.25">
      <c r="A86" s="412"/>
      <c r="B86" s="412"/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</row>
    <row r="87" spans="1:19" s="45" customFormat="1" ht="11.25">
      <c r="A87" s="398" t="str">
        <f>T('[1]p35'!$C$13:$G$13)</f>
        <v>Vanio Fragoso de Melo</v>
      </c>
      <c r="B87" s="399"/>
      <c r="C87" s="399"/>
      <c r="D87" s="420"/>
      <c r="E87" s="397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</row>
    <row r="88" spans="1:19" s="3" customFormat="1" ht="13.5" customHeight="1">
      <c r="A88" s="414" t="str">
        <f>IF('[1]p35'!$A$302&lt;&gt;0,'[1]p35'!$A$302,"")</f>
        <v>Comissão de Avaliação de Estágio Probatório do Prof. Lindomberg</v>
      </c>
      <c r="B88" s="414"/>
      <c r="C88" s="414"/>
      <c r="D88" s="414"/>
      <c r="E88" s="413"/>
      <c r="F88" s="413"/>
      <c r="G88" s="413"/>
      <c r="H88" s="413"/>
      <c r="I88" s="413"/>
      <c r="J88" s="413"/>
      <c r="K88" s="413"/>
      <c r="L88" s="413"/>
      <c r="M88" s="413" t="str">
        <f>IF('[1]p35'!$H$302&lt;&gt;0,'[1]p35'!$H$302,"")</f>
        <v>Port./DME/02/04</v>
      </c>
      <c r="N88" s="413"/>
      <c r="O88" s="413"/>
      <c r="P88" s="413"/>
      <c r="Q88" s="413"/>
      <c r="R88" s="118">
        <f>IF('[1]p35'!$J$302&lt;&gt;0,'[1]p35'!$J$302,"")</f>
        <v>38260</v>
      </c>
      <c r="S88" s="118">
        <f>IF('[1]p35'!$K$302&lt;&gt;0,'[1]p35'!$K$302,"")</f>
        <v>39354</v>
      </c>
    </row>
    <row r="89" spans="1:19" s="3" customFormat="1" ht="13.5" customHeight="1">
      <c r="A89" s="414" t="str">
        <f>IF('[1]p35'!$A$306&lt;&gt;0,'[1]p35'!$A$306,"")</f>
        <v>Comissão de Avaliação de Estágio Probatório do Prof. Jesualdo</v>
      </c>
      <c r="B89" s="414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 t="str">
        <f>IF('[1]p35'!$H$306&lt;&gt;0,'[1]p35'!$H$306,"")</f>
        <v>Port./UAME/008/06</v>
      </c>
      <c r="N89" s="414"/>
      <c r="O89" s="414"/>
      <c r="P89" s="414"/>
      <c r="Q89" s="414"/>
      <c r="R89" s="35">
        <f>IF('[1]p35'!$J$306&lt;&gt;0,'[1]p35'!$J$306,"")</f>
        <v>38947</v>
      </c>
      <c r="S89" s="35">
        <f>IF('[1]p35'!$K$306&lt;&gt;0,'[1]p35'!$K$306,"")</f>
        <v>40042</v>
      </c>
    </row>
    <row r="90" spans="1:19" s="3" customFormat="1" ht="13.5" customHeight="1">
      <c r="A90" s="414" t="str">
        <f>IF('[1]p35'!$A$310&lt;&gt;0,'[1]p35'!$A$310,"")</f>
        <v>Comissão de Avaliação de Estágio Probatório da Profa Bianca Caretta</v>
      </c>
      <c r="B90" s="414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 t="str">
        <f>IF('[1]p35'!$H$310&lt;&gt;0,'[1]p35'!$H$310,"")</f>
        <v>Port./UAME/007/06</v>
      </c>
      <c r="N90" s="414"/>
      <c r="O90" s="414"/>
      <c r="P90" s="414"/>
      <c r="Q90" s="414"/>
      <c r="R90" s="35">
        <f>IF('[1]p35'!$J$310&lt;&gt;0,'[1]p35'!$J$310,"")</f>
        <v>38947</v>
      </c>
      <c r="S90" s="35">
        <f>IF('[1]p35'!$K$310&lt;&gt;0,'[1]p35'!$K$310,"")</f>
        <v>40042</v>
      </c>
    </row>
    <row r="91" spans="1:19" s="3" customFormat="1" ht="13.5" customHeight="1">
      <c r="A91" s="421" t="str">
        <f>IF('[1]p35'!$A$314&lt;&gt;0,'[1]p35'!$A$314,"")</f>
        <v>Comissão de Avaliação de Estágio Probatório dos Profs.  Henrique e Amanda</v>
      </c>
      <c r="B91" s="421"/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 t="str">
        <f>IF('[1]p35'!$H$314&lt;&gt;0,'[1]p35'!$H$314,"")</f>
        <v>Port./UAME/03-04/04</v>
      </c>
      <c r="N91" s="421"/>
      <c r="O91" s="421"/>
      <c r="P91" s="421"/>
      <c r="Q91" s="421"/>
      <c r="R91" s="35">
        <f>IF('[1]p35'!$J$314&lt;&gt;0,'[1]p35'!$J$314,"")</f>
        <v>38260</v>
      </c>
      <c r="S91" s="35">
        <f>IF('[1]p35'!$K$314&lt;&gt;0,'[1]p35'!$K$314,"")</f>
        <v>39354</v>
      </c>
    </row>
    <row r="92" spans="1:19" s="3" customFormat="1" ht="13.5" customHeight="1">
      <c r="A92" s="414" t="str">
        <f>IF('[1]p35'!$A$318&lt;&gt;0,'[1]p35'!$A$318,"")</f>
        <v>Assessor de Ensino da UAME</v>
      </c>
      <c r="B92" s="414"/>
      <c r="C92" s="414"/>
      <c r="D92" s="414"/>
      <c r="E92" s="414"/>
      <c r="F92" s="414"/>
      <c r="G92" s="414"/>
      <c r="H92" s="414"/>
      <c r="I92" s="414"/>
      <c r="J92" s="414"/>
      <c r="K92" s="414"/>
      <c r="L92" s="414"/>
      <c r="M92" s="414" t="str">
        <f>IF('[1]p35'!$H$318&lt;&gt;0,'[1]p35'!$H$318,"")</f>
        <v>Port./UAME/006/07</v>
      </c>
      <c r="N92" s="414"/>
      <c r="O92" s="414"/>
      <c r="P92" s="414"/>
      <c r="Q92" s="414"/>
      <c r="R92" s="35">
        <f>IF('[1]p35'!$J$318&lt;&gt;0,'[1]p35'!$J$318,"")</f>
        <v>39166</v>
      </c>
      <c r="S92" s="35">
        <f>IF('[1]p35'!$K$318&lt;&gt;0,'[1]p35'!$K$318,"")</f>
      </c>
    </row>
    <row r="93" spans="1:19" s="3" customFormat="1" ht="11.25">
      <c r="A93" s="412"/>
      <c r="B93" s="412"/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</row>
    <row r="94" spans="1:19" s="45" customFormat="1" ht="11.25">
      <c r="A94" s="398" t="str">
        <f>T('[1]p45'!$C$13:$G$13)</f>
        <v>Aparecido Jesuino de Souza</v>
      </c>
      <c r="B94" s="399"/>
      <c r="C94" s="399"/>
      <c r="D94" s="420"/>
      <c r="E94" s="397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</row>
    <row r="95" spans="1:19" s="3" customFormat="1" ht="13.5" customHeight="1">
      <c r="A95" s="414" t="str">
        <f>IF('[1]p45'!$A$306&lt;&gt;0,'[1]p45'!$A$306,"")</f>
        <v>Comissão de Avaliação de Estágio Probatório da Profa Bianca Caretta</v>
      </c>
      <c r="B95" s="414"/>
      <c r="C95" s="414"/>
      <c r="D95" s="414"/>
      <c r="E95" s="414"/>
      <c r="F95" s="414"/>
      <c r="G95" s="414"/>
      <c r="H95" s="414"/>
      <c r="I95" s="414"/>
      <c r="J95" s="414"/>
      <c r="K95" s="414"/>
      <c r="L95" s="414"/>
      <c r="M95" s="414" t="str">
        <f>IF('[1]p45'!$H$306&lt;&gt;0,'[1]p45'!$H$306,"")</f>
        <v>Port./UAME/007/06</v>
      </c>
      <c r="N95" s="414"/>
      <c r="O95" s="414"/>
      <c r="P95" s="414"/>
      <c r="Q95" s="414"/>
      <c r="R95" s="35">
        <f>IF('[1]p45'!$J$306&lt;&gt;0,'[1]p45'!$J$306,"")</f>
        <v>38947</v>
      </c>
      <c r="S95" s="35">
        <f>IF('[1]p45'!$K$306&lt;&gt;0,'[1]p45'!$K$306,"")</f>
        <v>40042</v>
      </c>
    </row>
    <row r="96" spans="1:19" s="3" customFormat="1" ht="13.5" customHeight="1">
      <c r="A96" s="414" t="str">
        <f>IF('[1]p45'!$A$310&lt;&gt;0,'[1]p45'!$A$310,"")</f>
        <v>Comissão de Avaliação de Estágio Probatório do Prof. Jesualdo</v>
      </c>
      <c r="B96" s="414"/>
      <c r="C96" s="414"/>
      <c r="D96" s="414"/>
      <c r="E96" s="414"/>
      <c r="F96" s="414"/>
      <c r="G96" s="414"/>
      <c r="H96" s="414"/>
      <c r="I96" s="414"/>
      <c r="J96" s="414"/>
      <c r="K96" s="414"/>
      <c r="L96" s="414"/>
      <c r="M96" s="414" t="str">
        <f>IF('[1]p45'!$H$310&lt;&gt;0,'[1]p45'!$H$310,"")</f>
        <v>Port./UAME/008/06</v>
      </c>
      <c r="N96" s="414"/>
      <c r="O96" s="414"/>
      <c r="P96" s="414"/>
      <c r="Q96" s="414"/>
      <c r="R96" s="35">
        <f>IF('[1]p45'!$J$310&lt;&gt;0,'[1]p45'!$J$310,"")</f>
        <v>38947</v>
      </c>
      <c r="S96" s="35">
        <f>IF('[1]p45'!$K$310&lt;&gt;0,'[1]p45'!$K$310,"")</f>
        <v>40042</v>
      </c>
    </row>
    <row r="97" spans="1:19" s="3" customFormat="1" ht="13.5" customHeight="1">
      <c r="A97" s="421" t="str">
        <f>IF('[1]p45'!$A$314&lt;&gt;0,'[1]p45'!$A$314,"")</f>
        <v>Comissão de Avaliação de Estágio Probatório do Prof. (Claudianor)</v>
      </c>
      <c r="B97" s="421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 t="str">
        <f>IF('[1]p45'!$H$314&lt;&gt;0,'[1]p45'!$H$314,"")</f>
        <v>Port./UAME/004/06</v>
      </c>
      <c r="N97" s="421"/>
      <c r="O97" s="421"/>
      <c r="P97" s="421"/>
      <c r="Q97" s="421"/>
      <c r="R97" s="35">
        <f>IF('[1]p45'!$J$314&lt;&gt;0,'[1]p45'!$J$314,"")</f>
        <v>38947</v>
      </c>
      <c r="S97" s="35">
        <f>IF('[1]p45'!$K$314&lt;&gt;0,'[1]p45'!$K$314,"")</f>
        <v>40042</v>
      </c>
    </row>
  </sheetData>
  <sheetProtection password="CA19" sheet="1" objects="1" scenarios="1"/>
  <mergeCells count="171">
    <mergeCell ref="A97:L97"/>
    <mergeCell ref="M97:Q97"/>
    <mergeCell ref="E3:Q3"/>
    <mergeCell ref="A95:L95"/>
    <mergeCell ref="M95:Q95"/>
    <mergeCell ref="A96:L96"/>
    <mergeCell ref="M96:Q96"/>
    <mergeCell ref="A92:L92"/>
    <mergeCell ref="M92:Q92"/>
    <mergeCell ref="A93:S93"/>
    <mergeCell ref="A94:D94"/>
    <mergeCell ref="E94:S94"/>
    <mergeCell ref="A90:L90"/>
    <mergeCell ref="M90:Q90"/>
    <mergeCell ref="A91:L91"/>
    <mergeCell ref="M91:Q91"/>
    <mergeCell ref="A88:L88"/>
    <mergeCell ref="M88:Q88"/>
    <mergeCell ref="A89:L89"/>
    <mergeCell ref="M89:Q89"/>
    <mergeCell ref="A85:L85"/>
    <mergeCell ref="M85:Q85"/>
    <mergeCell ref="A86:S86"/>
    <mergeCell ref="A87:D87"/>
    <mergeCell ref="E87:S87"/>
    <mergeCell ref="A82:S82"/>
    <mergeCell ref="A83:D83"/>
    <mergeCell ref="E83:S83"/>
    <mergeCell ref="A84:L84"/>
    <mergeCell ref="M84:Q84"/>
    <mergeCell ref="A80:L80"/>
    <mergeCell ref="M80:Q80"/>
    <mergeCell ref="A81:L81"/>
    <mergeCell ref="M81:Q81"/>
    <mergeCell ref="A77:S77"/>
    <mergeCell ref="A78:D78"/>
    <mergeCell ref="E78:S78"/>
    <mergeCell ref="A79:L79"/>
    <mergeCell ref="M79:Q79"/>
    <mergeCell ref="A75:L75"/>
    <mergeCell ref="M75:Q75"/>
    <mergeCell ref="A76:L76"/>
    <mergeCell ref="M76:Q76"/>
    <mergeCell ref="A73:L73"/>
    <mergeCell ref="M73:Q73"/>
    <mergeCell ref="A74:L74"/>
    <mergeCell ref="M74:Q74"/>
    <mergeCell ref="A70:S70"/>
    <mergeCell ref="A71:D71"/>
    <mergeCell ref="E71:S71"/>
    <mergeCell ref="A72:L72"/>
    <mergeCell ref="M72:Q72"/>
    <mergeCell ref="A68:L68"/>
    <mergeCell ref="M68:Q68"/>
    <mergeCell ref="A69:L69"/>
    <mergeCell ref="M69:Q69"/>
    <mergeCell ref="A65:L65"/>
    <mergeCell ref="M65:Q65"/>
    <mergeCell ref="A66:S66"/>
    <mergeCell ref="A67:D67"/>
    <mergeCell ref="E67:S67"/>
    <mergeCell ref="A63:L63"/>
    <mergeCell ref="M63:Q63"/>
    <mergeCell ref="A64:L64"/>
    <mergeCell ref="M64:Q64"/>
    <mergeCell ref="A60:S60"/>
    <mergeCell ref="A61:D61"/>
    <mergeCell ref="E61:S61"/>
    <mergeCell ref="A62:L62"/>
    <mergeCell ref="M62:Q62"/>
    <mergeCell ref="A58:L58"/>
    <mergeCell ref="M58:Q58"/>
    <mergeCell ref="A59:L59"/>
    <mergeCell ref="M59:Q59"/>
    <mergeCell ref="A55:L55"/>
    <mergeCell ref="M55:Q55"/>
    <mergeCell ref="A56:S56"/>
    <mergeCell ref="A57:D57"/>
    <mergeCell ref="E57:S57"/>
    <mergeCell ref="A52:S52"/>
    <mergeCell ref="A53:D53"/>
    <mergeCell ref="E53:S53"/>
    <mergeCell ref="A54:L54"/>
    <mergeCell ref="M54:Q54"/>
    <mergeCell ref="A50:L50"/>
    <mergeCell ref="M50:Q50"/>
    <mergeCell ref="A51:L51"/>
    <mergeCell ref="M51:Q51"/>
    <mergeCell ref="A47:S47"/>
    <mergeCell ref="A48:D48"/>
    <mergeCell ref="E48:S48"/>
    <mergeCell ref="A49:L49"/>
    <mergeCell ref="M49:Q49"/>
    <mergeCell ref="A44:S44"/>
    <mergeCell ref="A45:D45"/>
    <mergeCell ref="E45:S45"/>
    <mergeCell ref="A46:L46"/>
    <mergeCell ref="M46:Q46"/>
    <mergeCell ref="A42:L42"/>
    <mergeCell ref="M42:Q42"/>
    <mergeCell ref="A43:L43"/>
    <mergeCell ref="M43:Q43"/>
    <mergeCell ref="A40:L40"/>
    <mergeCell ref="M40:Q40"/>
    <mergeCell ref="A41:L41"/>
    <mergeCell ref="M41:Q41"/>
    <mergeCell ref="A37:S37"/>
    <mergeCell ref="A38:D38"/>
    <mergeCell ref="E38:S38"/>
    <mergeCell ref="A39:L39"/>
    <mergeCell ref="M39:Q39"/>
    <mergeCell ref="A35:L35"/>
    <mergeCell ref="M35:Q35"/>
    <mergeCell ref="A36:L36"/>
    <mergeCell ref="M36:Q36"/>
    <mergeCell ref="A33:L33"/>
    <mergeCell ref="M33:Q33"/>
    <mergeCell ref="A34:L34"/>
    <mergeCell ref="M34:Q34"/>
    <mergeCell ref="A30:L30"/>
    <mergeCell ref="M30:Q30"/>
    <mergeCell ref="A31:S31"/>
    <mergeCell ref="A32:D32"/>
    <mergeCell ref="E32:S32"/>
    <mergeCell ref="A27:L27"/>
    <mergeCell ref="M27:Q27"/>
    <mergeCell ref="A28:S28"/>
    <mergeCell ref="A29:D29"/>
    <mergeCell ref="E29:S29"/>
    <mergeCell ref="A25:L25"/>
    <mergeCell ref="M25:Q25"/>
    <mergeCell ref="A26:L26"/>
    <mergeCell ref="M26:Q26"/>
    <mergeCell ref="A23:L23"/>
    <mergeCell ref="M23:Q23"/>
    <mergeCell ref="A24:L24"/>
    <mergeCell ref="M24:Q24"/>
    <mergeCell ref="A20:L20"/>
    <mergeCell ref="M20:Q20"/>
    <mergeCell ref="A21:S21"/>
    <mergeCell ref="A22:D22"/>
    <mergeCell ref="E22:S22"/>
    <mergeCell ref="A17:S17"/>
    <mergeCell ref="A18:D18"/>
    <mergeCell ref="E18:S18"/>
    <mergeCell ref="A19:L19"/>
    <mergeCell ref="M19:Q19"/>
    <mergeCell ref="A15:L15"/>
    <mergeCell ref="M15:Q15"/>
    <mergeCell ref="A16:L16"/>
    <mergeCell ref="M16:Q16"/>
    <mergeCell ref="A12:S12"/>
    <mergeCell ref="A13:D13"/>
    <mergeCell ref="E13:S13"/>
    <mergeCell ref="A14:L14"/>
    <mergeCell ref="M14:Q14"/>
    <mergeCell ref="A11:L11"/>
    <mergeCell ref="A7:S7"/>
    <mergeCell ref="A1:S1"/>
    <mergeCell ref="A2:S2"/>
    <mergeCell ref="A3:D3"/>
    <mergeCell ref="M11:Q11"/>
    <mergeCell ref="A6:L6"/>
    <mergeCell ref="M6:Q6"/>
    <mergeCell ref="A8:D8"/>
    <mergeCell ref="E8:S8"/>
    <mergeCell ref="A4:S5"/>
    <mergeCell ref="M9:Q9"/>
    <mergeCell ref="A9:L9"/>
    <mergeCell ref="A10:L10"/>
    <mergeCell ref="M10:Q1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Aparecido Jesuino de Souza</dc:creator>
  <cp:keywords/>
  <dc:description/>
  <cp:lastModifiedBy>Joao Victor Sampaio Borges</cp:lastModifiedBy>
  <cp:lastPrinted>2007-06-21T18:47:06Z</cp:lastPrinted>
  <dcterms:created xsi:type="dcterms:W3CDTF">2000-03-16T19:09:54Z</dcterms:created>
  <dcterms:modified xsi:type="dcterms:W3CDTF">2008-11-24T15:44:52Z</dcterms:modified>
  <cp:category/>
  <cp:version/>
  <cp:contentType/>
  <cp:contentStatus/>
</cp:coreProperties>
</file>